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ela.mujkic\Desktop\"/>
    </mc:Choice>
  </mc:AlternateContent>
  <xr:revisionPtr revIDLastSave="0" documentId="13_ncr:1_{F510F5E8-1840-43D4-BCF2-063208564044}" xr6:coauthVersionLast="36" xr6:coauthVersionMax="36" xr10:uidLastSave="{00000000-0000-0000-0000-000000000000}"/>
  <bookViews>
    <workbookView xWindow="0" yWindow="0" windowWidth="28800" windowHeight="12105" tabRatio="740" firstSheet="2" activeTab="2" xr2:uid="{4315E691-B2FF-413B-87A8-E5EDBD8800B5}"/>
  </bookViews>
  <sheets>
    <sheet name="#Konverter" sheetId="2" state="hidden" r:id="rId1"/>
    <sheet name="#UNOS" sheetId="3" state="hidden" r:id="rId2"/>
    <sheet name="OP" sheetId="14" r:id="rId3"/>
    <sheet name="BS" sheetId="5" r:id="rId4"/>
    <sheet name="BU" sheetId="6" r:id="rId5"/>
    <sheet name="GTDIR" sheetId="7" r:id="rId6"/>
    <sheet name="GTIND" sheetId="8" r:id="rId7"/>
    <sheet name="IPK" sheetId="9" r:id="rId8"/>
    <sheet name="ZB" sheetId="18" r:id="rId9"/>
  </sheets>
  <externalReferences>
    <externalReference r:id="rId10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1" hidden="1">'[1]#Konverter'!$AA$2:$AA$6</definedName>
    <definedName name="OblikPreduzeca" localSheetId="2" hidden="1">'[1]#Konverter'!$AA$2:$AA$6</definedName>
    <definedName name="OblikPreduzeca" localSheetId="8" hidden="1">'[1]#Konverter'!$AA$2:$AA$6</definedName>
    <definedName name="OblikPreduzeca">#REF!</definedName>
    <definedName name="Opstina" localSheetId="0" hidden="1">'[1]#Konverter'!$E$2:$E$80</definedName>
    <definedName name="Opstina" localSheetId="1" hidden="1">'[1]#Konverter'!$E$2:$E$80</definedName>
    <definedName name="Opstina" localSheetId="2" hidden="1">'[1]#Konverter'!$E$2:$E$80</definedName>
    <definedName name="Opstina" localSheetId="8" hidden="1">'[1]#Konverter'!$E$2:$E$80</definedName>
    <definedName name="Opstina">#REF!</definedName>
    <definedName name="TipIzvjestaja" hidden="1">'[1]#Konverter'!$AF$2:$AF$33</definedName>
    <definedName name="Velicina" localSheetId="0" hidden="1">'[1]#Konverter'!$AH$2:$AH$4</definedName>
    <definedName name="Velicina" localSheetId="1" hidden="1">'[1]#Konverter'!$AH$2:$AH$4</definedName>
    <definedName name="Velicina" localSheetId="2" hidden="1">'[1]#Konverter'!$AH$2:$AH$4</definedName>
    <definedName name="Velicina" localSheetId="8" hidden="1">'[1]#Konverter'!$AH$2:$AH$4</definedName>
    <definedName name="Velicina">#REF!</definedName>
    <definedName name="VerzijaIzvjestaj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3" i="9" l="1"/>
  <c r="AH52" i="18"/>
  <c r="C52" i="18"/>
  <c r="C9" i="18"/>
  <c r="C7" i="18"/>
  <c r="C5" i="18"/>
  <c r="C3" i="18"/>
  <c r="C1" i="18"/>
  <c r="AG57" i="9"/>
  <c r="U57" i="9"/>
  <c r="V9" i="9"/>
  <c r="V7" i="9"/>
  <c r="V5" i="9"/>
  <c r="V3" i="9"/>
  <c r="V1" i="9"/>
  <c r="K123" i="8"/>
  <c r="E123" i="8"/>
  <c r="E9" i="8"/>
  <c r="E7" i="8"/>
  <c r="E5" i="8"/>
  <c r="E3" i="8"/>
  <c r="E1" i="8"/>
  <c r="K95" i="7"/>
  <c r="E95" i="7"/>
  <c r="E9" i="7"/>
  <c r="E7" i="7"/>
  <c r="E5" i="7"/>
  <c r="E3" i="7"/>
  <c r="E1" i="7"/>
  <c r="J189" i="6"/>
  <c r="E189" i="6"/>
  <c r="E9" i="6"/>
  <c r="E7" i="6"/>
  <c r="E5" i="6"/>
  <c r="E3" i="6"/>
  <c r="E1" i="6"/>
  <c r="J151" i="5"/>
  <c r="E151" i="5"/>
  <c r="J115" i="8"/>
  <c r="J96" i="8"/>
  <c r="J61" i="8"/>
  <c r="J65" i="7"/>
  <c r="K65" i="7"/>
  <c r="B16" i="18" l="1"/>
  <c r="B49" i="18" s="1"/>
  <c r="B50" i="18" s="1"/>
  <c r="B9" i="14"/>
  <c r="B42" i="14" l="1"/>
  <c r="B43" i="14" s="1"/>
  <c r="K113" i="8" l="1"/>
  <c r="J113" i="8"/>
  <c r="K74" i="8"/>
  <c r="J74" i="8"/>
  <c r="K38" i="8"/>
  <c r="J38" i="8"/>
  <c r="J80" i="7"/>
  <c r="K80" i="7"/>
  <c r="K40" i="7"/>
  <c r="J40" i="7"/>
  <c r="I150" i="6"/>
  <c r="I111" i="6"/>
  <c r="I72" i="6"/>
  <c r="I39" i="6"/>
  <c r="I121" i="5"/>
  <c r="J121" i="5"/>
  <c r="I81" i="5"/>
  <c r="I41" i="5"/>
  <c r="AE51" i="9" l="1"/>
  <c r="AG51" i="9" s="1"/>
  <c r="T51" i="9" s="1"/>
  <c r="S51" i="9"/>
  <c r="Q51" i="9"/>
  <c r="P51" i="9"/>
  <c r="O51" i="9"/>
  <c r="N51" i="9"/>
  <c r="M51" i="9"/>
  <c r="L51" i="9"/>
  <c r="K51" i="9"/>
  <c r="AE50" i="9"/>
  <c r="AG50" i="9" s="1"/>
  <c r="T50" i="9" s="1"/>
  <c r="S50" i="9"/>
  <c r="Q50" i="9"/>
  <c r="P50" i="9"/>
  <c r="O50" i="9"/>
  <c r="N50" i="9"/>
  <c r="M50" i="9"/>
  <c r="L50" i="9"/>
  <c r="K50" i="9"/>
  <c r="AE49" i="9"/>
  <c r="AG49" i="9" s="1"/>
  <c r="T49" i="9" s="1"/>
  <c r="S49" i="9"/>
  <c r="Q49" i="9"/>
  <c r="P49" i="9"/>
  <c r="O49" i="9"/>
  <c r="N49" i="9"/>
  <c r="M49" i="9"/>
  <c r="L49" i="9"/>
  <c r="K49" i="9"/>
  <c r="AE48" i="9"/>
  <c r="AG48" i="9" s="1"/>
  <c r="T48" i="9" s="1"/>
  <c r="S48" i="9"/>
  <c r="Q48" i="9"/>
  <c r="P48" i="9"/>
  <c r="O48" i="9"/>
  <c r="N48" i="9"/>
  <c r="M48" i="9"/>
  <c r="L48" i="9"/>
  <c r="K48" i="9"/>
  <c r="AE47" i="9"/>
  <c r="AG47" i="9" s="1"/>
  <c r="T47" i="9" s="1"/>
  <c r="S47" i="9"/>
  <c r="Q47" i="9"/>
  <c r="P47" i="9"/>
  <c r="O47" i="9"/>
  <c r="N47" i="9"/>
  <c r="M47" i="9"/>
  <c r="L47" i="9"/>
  <c r="K47" i="9"/>
  <c r="AF45" i="9"/>
  <c r="S45" i="9" s="1"/>
  <c r="AD45" i="9"/>
  <c r="Q45" i="9" s="1"/>
  <c r="AC45" i="9"/>
  <c r="P45" i="9" s="1"/>
  <c r="AB45" i="9"/>
  <c r="O45" i="9" s="1"/>
  <c r="AA45" i="9"/>
  <c r="N45" i="9" s="1"/>
  <c r="Z45" i="9"/>
  <c r="M45" i="9" s="1"/>
  <c r="Y45" i="9"/>
  <c r="L45" i="9" s="1"/>
  <c r="X45" i="9"/>
  <c r="AE44" i="9"/>
  <c r="S44" i="9"/>
  <c r="Q44" i="9"/>
  <c r="P44" i="9"/>
  <c r="O44" i="9"/>
  <c r="N44" i="9"/>
  <c r="M44" i="9"/>
  <c r="L44" i="9"/>
  <c r="K44" i="9"/>
  <c r="AE43" i="9"/>
  <c r="S43" i="9"/>
  <c r="Q43" i="9"/>
  <c r="P43" i="9"/>
  <c r="O43" i="9"/>
  <c r="N43" i="9"/>
  <c r="M43" i="9"/>
  <c r="L43" i="9"/>
  <c r="K43" i="9"/>
  <c r="AE40" i="9"/>
  <c r="AG40" i="9" s="1"/>
  <c r="T40" i="9" s="1"/>
  <c r="S40" i="9"/>
  <c r="Q40" i="9"/>
  <c r="P40" i="9"/>
  <c r="O40" i="9"/>
  <c r="N40" i="9"/>
  <c r="M40" i="9"/>
  <c r="L40" i="9"/>
  <c r="K40" i="9"/>
  <c r="AE39" i="9"/>
  <c r="AG39" i="9" s="1"/>
  <c r="T39" i="9" s="1"/>
  <c r="S39" i="9"/>
  <c r="Q39" i="9"/>
  <c r="P39" i="9"/>
  <c r="O39" i="9"/>
  <c r="N39" i="9"/>
  <c r="M39" i="9"/>
  <c r="L39" i="9"/>
  <c r="K39" i="9"/>
  <c r="AE35" i="9"/>
  <c r="AG35" i="9" s="1"/>
  <c r="T35" i="9" s="1"/>
  <c r="S35" i="9"/>
  <c r="Q35" i="9"/>
  <c r="P35" i="9"/>
  <c r="O35" i="9"/>
  <c r="N35" i="9"/>
  <c r="M35" i="9"/>
  <c r="L35" i="9"/>
  <c r="K35" i="9"/>
  <c r="AE34" i="9"/>
  <c r="AG34" i="9" s="1"/>
  <c r="T34" i="9" s="1"/>
  <c r="S34" i="9"/>
  <c r="Q34" i="9"/>
  <c r="P34" i="9"/>
  <c r="O34" i="9"/>
  <c r="N34" i="9"/>
  <c r="M34" i="9"/>
  <c r="L34" i="9"/>
  <c r="K34" i="9"/>
  <c r="AE33" i="9"/>
  <c r="AG33" i="9" s="1"/>
  <c r="T33" i="9" s="1"/>
  <c r="S33" i="9"/>
  <c r="Q33" i="9"/>
  <c r="P33" i="9"/>
  <c r="O33" i="9"/>
  <c r="N33" i="9"/>
  <c r="M33" i="9"/>
  <c r="L33" i="9"/>
  <c r="K33" i="9"/>
  <c r="AE32" i="9"/>
  <c r="AG32" i="9" s="1"/>
  <c r="T32" i="9" s="1"/>
  <c r="S32" i="9"/>
  <c r="Q32" i="9"/>
  <c r="P32" i="9"/>
  <c r="O32" i="9"/>
  <c r="N32" i="9"/>
  <c r="M32" i="9"/>
  <c r="L32" i="9"/>
  <c r="K32" i="9"/>
  <c r="AE31" i="9"/>
  <c r="AG31" i="9" s="1"/>
  <c r="T31" i="9" s="1"/>
  <c r="S31" i="9"/>
  <c r="Q31" i="9"/>
  <c r="P31" i="9"/>
  <c r="O31" i="9"/>
  <c r="N31" i="9"/>
  <c r="M31" i="9"/>
  <c r="L31" i="9"/>
  <c r="K31" i="9"/>
  <c r="AF29" i="9"/>
  <c r="S29" i="9" s="1"/>
  <c r="AD29" i="9"/>
  <c r="Q29" i="9" s="1"/>
  <c r="AC29" i="9"/>
  <c r="P29" i="9" s="1"/>
  <c r="AB29" i="9"/>
  <c r="O29" i="9" s="1"/>
  <c r="AA29" i="9"/>
  <c r="N29" i="9" s="1"/>
  <c r="Z29" i="9"/>
  <c r="M29" i="9" s="1"/>
  <c r="Y29" i="9"/>
  <c r="X29" i="9"/>
  <c r="K29" i="9" s="1"/>
  <c r="AE28" i="9"/>
  <c r="R28" i="9" s="1"/>
  <c r="S28" i="9"/>
  <c r="Q28" i="9"/>
  <c r="P28" i="9"/>
  <c r="O28" i="9"/>
  <c r="N28" i="9"/>
  <c r="M28" i="9"/>
  <c r="L28" i="9"/>
  <c r="K28" i="9"/>
  <c r="AE27" i="9"/>
  <c r="R27" i="9" s="1"/>
  <c r="S27" i="9"/>
  <c r="Q27" i="9"/>
  <c r="P27" i="9"/>
  <c r="O27" i="9"/>
  <c r="N27" i="9"/>
  <c r="M27" i="9"/>
  <c r="L27" i="9"/>
  <c r="K27" i="9"/>
  <c r="AF25" i="9"/>
  <c r="AD25" i="9"/>
  <c r="AC25" i="9"/>
  <c r="AB25" i="9"/>
  <c r="O25" i="9" s="1"/>
  <c r="AA25" i="9"/>
  <c r="Z25" i="9"/>
  <c r="Y25" i="9"/>
  <c r="X25" i="9"/>
  <c r="K25" i="9" s="1"/>
  <c r="AE24" i="9"/>
  <c r="R24" i="9" s="1"/>
  <c r="S24" i="9"/>
  <c r="Q24" i="9"/>
  <c r="P24" i="9"/>
  <c r="O24" i="9"/>
  <c r="N24" i="9"/>
  <c r="M24" i="9"/>
  <c r="L24" i="9"/>
  <c r="K24" i="9"/>
  <c r="R23" i="9"/>
  <c r="S23" i="9"/>
  <c r="Q23" i="9"/>
  <c r="P23" i="9"/>
  <c r="O23" i="9"/>
  <c r="N23" i="9"/>
  <c r="M23" i="9"/>
  <c r="L23" i="9"/>
  <c r="K23" i="9"/>
  <c r="AE22" i="9"/>
  <c r="S22" i="9"/>
  <c r="Q22" i="9"/>
  <c r="P22" i="9"/>
  <c r="O22" i="9"/>
  <c r="N22" i="9"/>
  <c r="M22" i="9"/>
  <c r="L22" i="9"/>
  <c r="K22" i="9"/>
  <c r="D118" i="8"/>
  <c r="C118" i="8"/>
  <c r="D117" i="8"/>
  <c r="C117" i="8"/>
  <c r="K115" i="8"/>
  <c r="D115" i="8" s="1"/>
  <c r="C115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K96" i="8"/>
  <c r="D96" i="8" s="1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1" i="8"/>
  <c r="C71" i="8"/>
  <c r="D70" i="8"/>
  <c r="C70" i="8"/>
  <c r="D69" i="8"/>
  <c r="C69" i="8"/>
  <c r="D68" i="8"/>
  <c r="C68" i="8"/>
  <c r="D67" i="8"/>
  <c r="C67" i="8"/>
  <c r="D66" i="8"/>
  <c r="C66" i="8"/>
  <c r="D64" i="8"/>
  <c r="C64" i="8"/>
  <c r="D63" i="8"/>
  <c r="C63" i="8"/>
  <c r="D62" i="8"/>
  <c r="C62" i="8"/>
  <c r="K61" i="8"/>
  <c r="D61" i="8" s="1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4" i="8"/>
  <c r="C34" i="8"/>
  <c r="D33" i="8"/>
  <c r="C33" i="8"/>
  <c r="D32" i="8"/>
  <c r="C32" i="8"/>
  <c r="D31" i="8"/>
  <c r="C31" i="8"/>
  <c r="C30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90" i="7"/>
  <c r="C90" i="7"/>
  <c r="D89" i="7"/>
  <c r="C89" i="7"/>
  <c r="K85" i="7"/>
  <c r="D85" i="7" s="1"/>
  <c r="J85" i="7"/>
  <c r="C85" i="7" s="1"/>
  <c r="D84" i="7"/>
  <c r="C84" i="7"/>
  <c r="D83" i="7"/>
  <c r="C83" i="7"/>
  <c r="D82" i="7"/>
  <c r="C82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36" i="7"/>
  <c r="C36" i="7"/>
  <c r="D35" i="7"/>
  <c r="C35" i="7"/>
  <c r="D34" i="7"/>
  <c r="C34" i="7"/>
  <c r="D33" i="7"/>
  <c r="C33" i="7"/>
  <c r="D32" i="7"/>
  <c r="C32" i="7"/>
  <c r="D31" i="7"/>
  <c r="C31" i="7"/>
  <c r="K28" i="7" a="1"/>
  <c r="K28" i="7" s="1"/>
  <c r="J28" i="7" a="1"/>
  <c r="J28" i="7" s="1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185" i="6"/>
  <c r="C185" i="6"/>
  <c r="D184" i="6"/>
  <c r="C184" i="6"/>
  <c r="D182" i="6"/>
  <c r="C182" i="6"/>
  <c r="D181" i="6"/>
  <c r="C181" i="6"/>
  <c r="D179" i="6"/>
  <c r="C179" i="6"/>
  <c r="D178" i="6"/>
  <c r="C178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J168" i="6"/>
  <c r="I168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J162" i="6"/>
  <c r="D162" i="6" s="1"/>
  <c r="I162" i="6"/>
  <c r="C162" i="6" s="1"/>
  <c r="J161" i="6"/>
  <c r="D161" i="6" s="1"/>
  <c r="I161" i="6"/>
  <c r="C161" i="6" s="1"/>
  <c r="D157" i="6"/>
  <c r="C157" i="6"/>
  <c r="D154" i="6"/>
  <c r="C154" i="6"/>
  <c r="D153" i="6"/>
  <c r="C153" i="6"/>
  <c r="D152" i="6"/>
  <c r="C152" i="6"/>
  <c r="J150" i="6"/>
  <c r="D147" i="6"/>
  <c r="C147" i="6"/>
  <c r="J146" i="6"/>
  <c r="J144" i="6" s="1"/>
  <c r="D144" i="6" s="1"/>
  <c r="I146" i="6"/>
  <c r="D146" i="6"/>
  <c r="C146" i="6"/>
  <c r="D145" i="6"/>
  <c r="C145" i="6"/>
  <c r="I144" i="6"/>
  <c r="C144" i="6" s="1"/>
  <c r="D140" i="6"/>
  <c r="C140" i="6"/>
  <c r="D139" i="6"/>
  <c r="C139" i="6"/>
  <c r="D138" i="6"/>
  <c r="C138" i="6"/>
  <c r="D137" i="6"/>
  <c r="C137" i="6"/>
  <c r="J136" i="6" a="1"/>
  <c r="J136" i="6" s="1"/>
  <c r="D136" i="6" s="1"/>
  <c r="I136" i="6" a="1"/>
  <c r="I136" i="6" s="1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J119" i="6" a="1"/>
  <c r="J119" i="6" s="1"/>
  <c r="I119" i="6" a="1"/>
  <c r="I119" i="6"/>
  <c r="C119" i="6" s="1"/>
  <c r="D118" i="6"/>
  <c r="C118" i="6"/>
  <c r="D117" i="6"/>
  <c r="C117" i="6"/>
  <c r="D116" i="6"/>
  <c r="C116" i="6"/>
  <c r="D115" i="6"/>
  <c r="C115" i="6"/>
  <c r="D114" i="6"/>
  <c r="C114" i="6"/>
  <c r="D113" i="6"/>
  <c r="C113" i="6"/>
  <c r="J111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J100" i="6"/>
  <c r="I100" i="6"/>
  <c r="D100" i="6"/>
  <c r="C100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J90" i="6" a="1"/>
  <c r="J90" i="6" s="1"/>
  <c r="D90" i="6" s="1"/>
  <c r="I90" i="6" a="1"/>
  <c r="I90" i="6" s="1"/>
  <c r="C90" i="6" s="1"/>
  <c r="D89" i="6"/>
  <c r="C89" i="6"/>
  <c r="D88" i="6"/>
  <c r="C88" i="6"/>
  <c r="D87" i="6"/>
  <c r="C87" i="6"/>
  <c r="J86" i="6" a="1"/>
  <c r="J86" i="6" s="1"/>
  <c r="I86" i="6" a="1"/>
  <c r="I86" i="6" s="1"/>
  <c r="D85" i="6"/>
  <c r="C85" i="6"/>
  <c r="D84" i="6"/>
  <c r="C84" i="6"/>
  <c r="D83" i="6"/>
  <c r="C83" i="6"/>
  <c r="D82" i="6"/>
  <c r="C82" i="6"/>
  <c r="D79" i="6"/>
  <c r="C79" i="6"/>
  <c r="D78" i="6"/>
  <c r="C78" i="6"/>
  <c r="D77" i="6"/>
  <c r="C77" i="6"/>
  <c r="D76" i="6"/>
  <c r="C76" i="6"/>
  <c r="J75" i="6" a="1"/>
  <c r="J75" i="6" s="1"/>
  <c r="D75" i="6" s="1"/>
  <c r="I75" i="6" a="1"/>
  <c r="I75" i="6" s="1"/>
  <c r="C75" i="6"/>
  <c r="D74" i="6"/>
  <c r="C74" i="6"/>
  <c r="J72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J54" i="6" a="1"/>
  <c r="J54" i="6" s="1"/>
  <c r="I54" i="6" a="1"/>
  <c r="I54" i="6" s="1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J39" i="6"/>
  <c r="D34" i="6"/>
  <c r="C34" i="6"/>
  <c r="J33" i="6"/>
  <c r="I33" i="6"/>
  <c r="C33" i="6" s="1"/>
  <c r="D33" i="6"/>
  <c r="D31" i="6"/>
  <c r="C31" i="6"/>
  <c r="D30" i="6"/>
  <c r="C30" i="6"/>
  <c r="D29" i="6"/>
  <c r="C29" i="6"/>
  <c r="J28" i="6" a="1"/>
  <c r="J28" i="6" s="1"/>
  <c r="I28" i="6" a="1"/>
  <c r="I28" i="6"/>
  <c r="D28" i="6"/>
  <c r="C28" i="6"/>
  <c r="D27" i="6"/>
  <c r="C27" i="6"/>
  <c r="D26" i="6"/>
  <c r="C26" i="6"/>
  <c r="D25" i="6"/>
  <c r="C25" i="6"/>
  <c r="J24" i="6" a="1"/>
  <c r="J24" i="6" s="1"/>
  <c r="I24" i="6" a="1"/>
  <c r="I24" i="6"/>
  <c r="D24" i="6"/>
  <c r="C24" i="6"/>
  <c r="D23" i="6"/>
  <c r="C23" i="6"/>
  <c r="D22" i="6"/>
  <c r="C22" i="6"/>
  <c r="D21" i="6"/>
  <c r="C21" i="6"/>
  <c r="J20" i="6" a="1"/>
  <c r="J20" i="6" s="1"/>
  <c r="J19" i="6" s="1"/>
  <c r="D19" i="6" s="1"/>
  <c r="I20" i="6" a="1"/>
  <c r="I20" i="6" s="1"/>
  <c r="C20" i="6" s="1"/>
  <c r="D146" i="5"/>
  <c r="C146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J131" i="5" a="1"/>
  <c r="J131" i="5" s="1"/>
  <c r="I131" i="5" a="1"/>
  <c r="I131" i="5" s="1"/>
  <c r="C131" i="5" s="1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18" i="5"/>
  <c r="C118" i="5"/>
  <c r="J117" i="5"/>
  <c r="D117" i="5" s="1"/>
  <c r="I117" i="5"/>
  <c r="C117" i="5" s="1"/>
  <c r="D115" i="5"/>
  <c r="C115" i="5"/>
  <c r="D113" i="5"/>
  <c r="C113" i="5"/>
  <c r="D111" i="5"/>
  <c r="C111" i="5"/>
  <c r="D110" i="5"/>
  <c r="C110" i="5"/>
  <c r="J109" i="5" a="1"/>
  <c r="J109" i="5" s="1"/>
  <c r="I109" i="5" a="1"/>
  <c r="I109" i="5" s="1"/>
  <c r="D108" i="5"/>
  <c r="C108" i="5"/>
  <c r="D107" i="5"/>
  <c r="C107" i="5"/>
  <c r="J106" i="5" a="1"/>
  <c r="J106" i="5" s="1"/>
  <c r="D106" i="5" s="1"/>
  <c r="I106" i="5" a="1"/>
  <c r="I106" i="5" s="1"/>
  <c r="C106" i="5" s="1"/>
  <c r="D105" i="5"/>
  <c r="C105" i="5"/>
  <c r="D104" i="5"/>
  <c r="C104" i="5"/>
  <c r="D103" i="5"/>
  <c r="C103" i="5"/>
  <c r="J102" i="5" a="1"/>
  <c r="J102" i="5" s="1"/>
  <c r="D102" i="5" s="1"/>
  <c r="I102" i="5" a="1"/>
  <c r="I102" i="5"/>
  <c r="C102" i="5" s="1"/>
  <c r="D101" i="5"/>
  <c r="C101" i="5"/>
  <c r="D100" i="5"/>
  <c r="C100" i="5"/>
  <c r="J99" i="5" a="1"/>
  <c r="J99" i="5" s="1"/>
  <c r="D99" i="5" s="1"/>
  <c r="I99" i="5" a="1"/>
  <c r="I99" i="5" s="1"/>
  <c r="C99" i="5" s="1"/>
  <c r="D98" i="5"/>
  <c r="C98" i="5"/>
  <c r="D97" i="5"/>
  <c r="C97" i="5"/>
  <c r="D96" i="5"/>
  <c r="C96" i="5"/>
  <c r="D95" i="5"/>
  <c r="C95" i="5"/>
  <c r="D94" i="5"/>
  <c r="C94" i="5"/>
  <c r="D93" i="5"/>
  <c r="C93" i="5"/>
  <c r="J92" i="5" a="1"/>
  <c r="J92" i="5" s="1"/>
  <c r="D92" i="5" s="1"/>
  <c r="I92" i="5" a="1"/>
  <c r="I92" i="5" s="1"/>
  <c r="C92" i="5" s="1"/>
  <c r="D91" i="5"/>
  <c r="C91" i="5"/>
  <c r="D88" i="5"/>
  <c r="C88" i="5"/>
  <c r="D86" i="5"/>
  <c r="C86" i="5"/>
  <c r="D85" i="5"/>
  <c r="C85" i="5"/>
  <c r="D84" i="5"/>
  <c r="C84" i="5"/>
  <c r="D83" i="5"/>
  <c r="C83" i="5"/>
  <c r="D78" i="5"/>
  <c r="C78" i="5"/>
  <c r="D77" i="5"/>
  <c r="C77" i="5"/>
  <c r="D76" i="5"/>
  <c r="C76" i="5"/>
  <c r="D75" i="5"/>
  <c r="C75" i="5"/>
  <c r="D74" i="5"/>
  <c r="C74" i="5"/>
  <c r="D73" i="5"/>
  <c r="C73" i="5"/>
  <c r="J72" i="5" a="1"/>
  <c r="J72" i="5" s="1"/>
  <c r="D72" i="5" s="1"/>
  <c r="I72" i="5" a="1"/>
  <c r="I72" i="5" s="1"/>
  <c r="C72" i="5" s="1"/>
  <c r="D71" i="5"/>
  <c r="C71" i="5"/>
  <c r="D70" i="5"/>
  <c r="C70" i="5"/>
  <c r="D69" i="5"/>
  <c r="C69" i="5"/>
  <c r="J68" i="5" a="1"/>
  <c r="J68" i="5" s="1"/>
  <c r="D68" i="5" s="1"/>
  <c r="I68" i="5" a="1"/>
  <c r="I68" i="5" s="1"/>
  <c r="C68" i="5" s="1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J60" i="5" a="1"/>
  <c r="J60" i="5" s="1"/>
  <c r="I60" i="5" a="1"/>
  <c r="I60" i="5" s="1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J51" i="5" a="1"/>
  <c r="J51" i="5" s="1"/>
  <c r="D51" i="5" s="1"/>
  <c r="I51" i="5" a="1"/>
  <c r="I51" i="5" s="1"/>
  <c r="C51" i="5" s="1"/>
  <c r="D50" i="5"/>
  <c r="C50" i="5"/>
  <c r="D49" i="5"/>
  <c r="C49" i="5"/>
  <c r="J48" i="5" a="1"/>
  <c r="J48" i="5" s="1"/>
  <c r="D48" i="5" s="1"/>
  <c r="I48" i="5" a="1"/>
  <c r="I48" i="5" s="1"/>
  <c r="C48" i="5" s="1"/>
  <c r="D47" i="5"/>
  <c r="C47" i="5"/>
  <c r="D46" i="5"/>
  <c r="C46" i="5"/>
  <c r="D45" i="5"/>
  <c r="C45" i="5"/>
  <c r="D44" i="5"/>
  <c r="C44" i="5"/>
  <c r="D43" i="5"/>
  <c r="C43" i="5"/>
  <c r="D37" i="5"/>
  <c r="C37" i="5"/>
  <c r="D36" i="5"/>
  <c r="C36" i="5"/>
  <c r="D35" i="5"/>
  <c r="C35" i="5"/>
  <c r="D34" i="5"/>
  <c r="C34" i="5"/>
  <c r="J33" i="5" a="1"/>
  <c r="J33" i="5" s="1"/>
  <c r="D33" i="5" s="1"/>
  <c r="I33" i="5" a="1"/>
  <c r="I33" i="5" s="1"/>
  <c r="C33" i="5" s="1"/>
  <c r="D32" i="5"/>
  <c r="C32" i="5"/>
  <c r="D31" i="5"/>
  <c r="C31" i="5"/>
  <c r="D30" i="5"/>
  <c r="C30" i="5"/>
  <c r="D29" i="5"/>
  <c r="C29" i="5"/>
  <c r="D28" i="5"/>
  <c r="C28" i="5"/>
  <c r="J27" i="5" a="1"/>
  <c r="J27" i="5" s="1"/>
  <c r="I27" i="5" a="1"/>
  <c r="I27" i="5" s="1"/>
  <c r="C27" i="5" s="1"/>
  <c r="D27" i="5"/>
  <c r="D26" i="5"/>
  <c r="C26" i="5"/>
  <c r="D25" i="5"/>
  <c r="C25" i="5"/>
  <c r="D24" i="5"/>
  <c r="C24" i="5"/>
  <c r="D23" i="5"/>
  <c r="C23" i="5"/>
  <c r="D22" i="5"/>
  <c r="C22" i="5"/>
  <c r="D21" i="5"/>
  <c r="C21" i="5"/>
  <c r="J20" i="5" a="1"/>
  <c r="J20" i="5" s="1"/>
  <c r="I20" i="5" a="1"/>
  <c r="I20" i="5" s="1"/>
  <c r="B24" i="3"/>
  <c r="C81" i="3"/>
  <c r="B81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B71" i="3"/>
  <c r="A71" i="3"/>
  <c r="B70" i="3"/>
  <c r="A70" i="3"/>
  <c r="B69" i="3"/>
  <c r="B68" i="3"/>
  <c r="C66" i="3"/>
  <c r="C65" i="3"/>
  <c r="C64" i="3"/>
  <c r="C63" i="3"/>
  <c r="C62" i="3"/>
  <c r="C61" i="3"/>
  <c r="C60" i="3"/>
  <c r="C59" i="3"/>
  <c r="C58" i="3"/>
  <c r="C53" i="3"/>
  <c r="C49" i="3"/>
  <c r="C48" i="3"/>
  <c r="C47" i="3"/>
  <c r="C42" i="3"/>
  <c r="C41" i="3"/>
  <c r="B40" i="3"/>
  <c r="B39" i="3"/>
  <c r="B38" i="3"/>
  <c r="B37" i="3"/>
  <c r="C36" i="3"/>
  <c r="B34" i="3"/>
  <c r="B33" i="3"/>
  <c r="B32" i="3"/>
  <c r="B31" i="3"/>
  <c r="B30" i="3"/>
  <c r="B29" i="3"/>
  <c r="B28" i="3"/>
  <c r="E27" i="3"/>
  <c r="D27" i="3"/>
  <c r="C27" i="3"/>
  <c r="B27" i="3"/>
  <c r="B25" i="3"/>
  <c r="B21" i="3"/>
  <c r="B16" i="3"/>
  <c r="B15" i="3"/>
  <c r="B14" i="3"/>
  <c r="B13" i="3"/>
  <c r="B12" i="3"/>
  <c r="B11" i="3"/>
  <c r="B5" i="3"/>
  <c r="B4" i="3"/>
  <c r="B1" i="3"/>
  <c r="AF80" i="2"/>
  <c r="D80" i="2"/>
  <c r="AF79" i="2"/>
  <c r="D79" i="2"/>
  <c r="AF78" i="2"/>
  <c r="D78" i="2"/>
  <c r="AF77" i="2"/>
  <c r="D77" i="2"/>
  <c r="AF76" i="2"/>
  <c r="D76" i="2"/>
  <c r="AF75" i="2"/>
  <c r="D75" i="2"/>
  <c r="AF74" i="2"/>
  <c r="D74" i="2"/>
  <c r="AF73" i="2"/>
  <c r="D73" i="2"/>
  <c r="AF72" i="2"/>
  <c r="D72" i="2"/>
  <c r="AF71" i="2"/>
  <c r="D71" i="2"/>
  <c r="AF70" i="2"/>
  <c r="D70" i="2"/>
  <c r="AF69" i="2"/>
  <c r="D69" i="2"/>
  <c r="AF68" i="2"/>
  <c r="D68" i="2"/>
  <c r="AF67" i="2"/>
  <c r="D67" i="2"/>
  <c r="AF66" i="2"/>
  <c r="D66" i="2"/>
  <c r="AF65" i="2"/>
  <c r="D65" i="2"/>
  <c r="AF64" i="2"/>
  <c r="D64" i="2"/>
  <c r="AF63" i="2"/>
  <c r="D63" i="2"/>
  <c r="AF62" i="2"/>
  <c r="D62" i="2"/>
  <c r="AF61" i="2"/>
  <c r="D61" i="2"/>
  <c r="AF60" i="2"/>
  <c r="D60" i="2"/>
  <c r="AF59" i="2"/>
  <c r="D59" i="2"/>
  <c r="AF58" i="2"/>
  <c r="D58" i="2"/>
  <c r="AF57" i="2"/>
  <c r="D57" i="2"/>
  <c r="AF56" i="2"/>
  <c r="D56" i="2"/>
  <c r="AF55" i="2"/>
  <c r="D55" i="2"/>
  <c r="AF54" i="2"/>
  <c r="D54" i="2"/>
  <c r="AF53" i="2"/>
  <c r="D53" i="2"/>
  <c r="AF52" i="2"/>
  <c r="D52" i="2"/>
  <c r="AF51" i="2"/>
  <c r="D51" i="2"/>
  <c r="AF50" i="2"/>
  <c r="D50" i="2"/>
  <c r="AF49" i="2"/>
  <c r="D49" i="2"/>
  <c r="AF48" i="2"/>
  <c r="D48" i="2"/>
  <c r="AF47" i="2"/>
  <c r="D47" i="2"/>
  <c r="AF46" i="2"/>
  <c r="D46" i="2"/>
  <c r="AF45" i="2"/>
  <c r="D45" i="2"/>
  <c r="AF44" i="2"/>
  <c r="D44" i="2"/>
  <c r="AF43" i="2"/>
  <c r="D43" i="2"/>
  <c r="AF42" i="2"/>
  <c r="D42" i="2"/>
  <c r="AF41" i="2"/>
  <c r="D41" i="2"/>
  <c r="AF40" i="2"/>
  <c r="D40" i="2"/>
  <c r="AF39" i="2"/>
  <c r="D39" i="2"/>
  <c r="AF38" i="2"/>
  <c r="D38" i="2"/>
  <c r="AF37" i="2"/>
  <c r="D37" i="2"/>
  <c r="AF36" i="2"/>
  <c r="D36" i="2"/>
  <c r="AF35" i="2"/>
  <c r="D35" i="2"/>
  <c r="AF34" i="2"/>
  <c r="D34" i="2"/>
  <c r="AF33" i="2"/>
  <c r="D33" i="2"/>
  <c r="AF32" i="2"/>
  <c r="D32" i="2"/>
  <c r="AF31" i="2"/>
  <c r="D31" i="2"/>
  <c r="AF30" i="2"/>
  <c r="D30" i="2"/>
  <c r="AF29" i="2"/>
  <c r="D29" i="2"/>
  <c r="AF28" i="2"/>
  <c r="D28" i="2"/>
  <c r="AF27" i="2"/>
  <c r="D27" i="2"/>
  <c r="AF26" i="2"/>
  <c r="D26" i="2"/>
  <c r="AF25" i="2"/>
  <c r="D25" i="2"/>
  <c r="AF24" i="2"/>
  <c r="D24" i="2"/>
  <c r="AF23" i="2"/>
  <c r="D23" i="2"/>
  <c r="AF22" i="2"/>
  <c r="D22" i="2"/>
  <c r="AF21" i="2"/>
  <c r="D21" i="2"/>
  <c r="AF20" i="2"/>
  <c r="D20" i="2"/>
  <c r="AF19" i="2"/>
  <c r="D19" i="2"/>
  <c r="AF18" i="2"/>
  <c r="D18" i="2"/>
  <c r="AF17" i="2"/>
  <c r="D17" i="2"/>
  <c r="AF16" i="2"/>
  <c r="D16" i="2"/>
  <c r="AF15" i="2"/>
  <c r="D15" i="2"/>
  <c r="AF14" i="2"/>
  <c r="D14" i="2"/>
  <c r="AF13" i="2"/>
  <c r="D13" i="2"/>
  <c r="AF12" i="2"/>
  <c r="D12" i="2"/>
  <c r="AF11" i="2"/>
  <c r="D11" i="2"/>
  <c r="AF10" i="2"/>
  <c r="D10" i="2"/>
  <c r="AF9" i="2"/>
  <c r="D9" i="2"/>
  <c r="AF8" i="2"/>
  <c r="D8" i="2"/>
  <c r="AF7" i="2"/>
  <c r="D7" i="2"/>
  <c r="AF6" i="2"/>
  <c r="D6" i="2"/>
  <c r="AF5" i="2"/>
  <c r="D5" i="2"/>
  <c r="AF4" i="2"/>
  <c r="D4" i="2"/>
  <c r="AF3" i="2"/>
  <c r="D3" i="2"/>
  <c r="AF2" i="2"/>
  <c r="D2" i="2"/>
  <c r="D1" i="2"/>
  <c r="K116" i="8" l="1"/>
  <c r="D116" i="8" s="1"/>
  <c r="D86" i="6"/>
  <c r="J81" i="6"/>
  <c r="D81" i="6" s="1"/>
  <c r="C54" i="6"/>
  <c r="I32" i="6"/>
  <c r="C32" i="6" s="1"/>
  <c r="I130" i="5"/>
  <c r="C130" i="5" s="1"/>
  <c r="AG22" i="9"/>
  <c r="T22" i="9" s="1"/>
  <c r="J116" i="8"/>
  <c r="C116" i="8" s="1"/>
  <c r="I19" i="6"/>
  <c r="C19" i="6" s="1"/>
  <c r="AF37" i="9"/>
  <c r="S37" i="9" s="1"/>
  <c r="R35" i="9"/>
  <c r="R34" i="9"/>
  <c r="AA37" i="9"/>
  <c r="AA41" i="9" s="1"/>
  <c r="N41" i="9" s="1"/>
  <c r="AC37" i="9"/>
  <c r="P37" i="9" s="1"/>
  <c r="R32" i="9"/>
  <c r="R22" i="9"/>
  <c r="AG28" i="9"/>
  <c r="T28" i="9" s="1"/>
  <c r="AG27" i="9"/>
  <c r="T27" i="9" s="1"/>
  <c r="R39" i="9"/>
  <c r="T23" i="9"/>
  <c r="P25" i="9"/>
  <c r="R33" i="9"/>
  <c r="S25" i="9"/>
  <c r="AG24" i="9"/>
  <c r="T24" i="9" s="1"/>
  <c r="AE25" i="9"/>
  <c r="R25" i="9" s="1"/>
  <c r="AB37" i="9"/>
  <c r="R31" i="9"/>
  <c r="AD37" i="9"/>
  <c r="AD41" i="9" s="1"/>
  <c r="Z37" i="9"/>
  <c r="M37" i="9" s="1"/>
  <c r="J130" i="5"/>
  <c r="D130" i="5" s="1"/>
  <c r="D131" i="5"/>
  <c r="I112" i="5"/>
  <c r="C112" i="5" s="1"/>
  <c r="J41" i="5"/>
  <c r="J81" i="5"/>
  <c r="J112" i="5"/>
  <c r="D109" i="5"/>
  <c r="L29" i="9"/>
  <c r="AE29" i="9"/>
  <c r="AG44" i="9"/>
  <c r="T44" i="9" s="1"/>
  <c r="R44" i="9"/>
  <c r="B65" i="3"/>
  <c r="C109" i="5"/>
  <c r="L25" i="9"/>
  <c r="Y37" i="9"/>
  <c r="AG43" i="9"/>
  <c r="T43" i="9" s="1"/>
  <c r="R43" i="9"/>
  <c r="B22" i="3"/>
  <c r="C60" i="5"/>
  <c r="I59" i="5"/>
  <c r="C59" i="5" s="1"/>
  <c r="D60" i="5"/>
  <c r="J59" i="5"/>
  <c r="D59" i="5" s="1"/>
  <c r="D54" i="6"/>
  <c r="J32" i="6"/>
  <c r="D32" i="6" s="1"/>
  <c r="C28" i="7"/>
  <c r="J87" i="7"/>
  <c r="K45" i="9"/>
  <c r="AE45" i="9"/>
  <c r="I116" i="5"/>
  <c r="D20" i="6"/>
  <c r="I81" i="6"/>
  <c r="C86" i="6"/>
  <c r="D28" i="7"/>
  <c r="K87" i="7"/>
  <c r="C136" i="6"/>
  <c r="I99" i="6"/>
  <c r="C99" i="6" s="1"/>
  <c r="J116" i="5"/>
  <c r="D119" i="6"/>
  <c r="J99" i="6"/>
  <c r="D99" i="6" s="1"/>
  <c r="C20" i="5"/>
  <c r="I19" i="5"/>
  <c r="D20" i="5"/>
  <c r="J19" i="5"/>
  <c r="N37" i="9"/>
  <c r="R40" i="9"/>
  <c r="M25" i="9"/>
  <c r="R47" i="9"/>
  <c r="R48" i="9"/>
  <c r="R49" i="9"/>
  <c r="R50" i="9"/>
  <c r="R51" i="9"/>
  <c r="N25" i="9"/>
  <c r="X37" i="9"/>
  <c r="Q25" i="9"/>
  <c r="K119" i="8" l="1"/>
  <c r="D119" i="8" s="1"/>
  <c r="D120" i="8" s="1"/>
  <c r="D121" i="8" s="1"/>
  <c r="I114" i="5"/>
  <c r="C114" i="5" s="1"/>
  <c r="J119" i="8"/>
  <c r="C119" i="8" s="1"/>
  <c r="C120" i="8" s="1"/>
  <c r="C121" i="8" s="1"/>
  <c r="I80" i="6"/>
  <c r="Z41" i="9"/>
  <c r="Z53" i="9" s="1"/>
  <c r="M53" i="9" s="1"/>
  <c r="AF41" i="9"/>
  <c r="AC41" i="9"/>
  <c r="P41" i="9" s="1"/>
  <c r="AG25" i="9"/>
  <c r="T25" i="9" s="1"/>
  <c r="AA53" i="9"/>
  <c r="N53" i="9" s="1"/>
  <c r="N54" i="9" s="1"/>
  <c r="AB41" i="9"/>
  <c r="O37" i="9"/>
  <c r="Q37" i="9"/>
  <c r="B67" i="3"/>
  <c r="AC53" i="9"/>
  <c r="P53" i="9" s="1"/>
  <c r="B58" i="3"/>
  <c r="M41" i="9"/>
  <c r="D87" i="7"/>
  <c r="K91" i="7"/>
  <c r="D91" i="7" s="1"/>
  <c r="B61" i="3"/>
  <c r="C81" i="6"/>
  <c r="I141" i="6"/>
  <c r="S41" i="9"/>
  <c r="AF53" i="9"/>
  <c r="S53" i="9" s="1"/>
  <c r="AG29" i="9"/>
  <c r="T29" i="9" s="1"/>
  <c r="R29" i="9"/>
  <c r="D112" i="5"/>
  <c r="J114" i="5"/>
  <c r="J141" i="6"/>
  <c r="J144" i="5"/>
  <c r="D144" i="5" s="1"/>
  <c r="D116" i="5"/>
  <c r="J80" i="6"/>
  <c r="C87" i="7"/>
  <c r="J91" i="7"/>
  <c r="C91" i="7" s="1"/>
  <c r="B53" i="3"/>
  <c r="AG45" i="9"/>
  <c r="T45" i="9" s="1"/>
  <c r="R45" i="9"/>
  <c r="X41" i="9"/>
  <c r="AE37" i="9"/>
  <c r="K37" i="9"/>
  <c r="C116" i="5"/>
  <c r="I144" i="5"/>
  <c r="C144" i="5" s="1"/>
  <c r="B64" i="3"/>
  <c r="AD53" i="9"/>
  <c r="Q53" i="9" s="1"/>
  <c r="Q41" i="9"/>
  <c r="J87" i="5"/>
  <c r="D19" i="5"/>
  <c r="B48" i="3"/>
  <c r="L37" i="9"/>
  <c r="Y41" i="9"/>
  <c r="B63" i="3"/>
  <c r="I87" i="5"/>
  <c r="C19" i="5"/>
  <c r="I142" i="6" l="1"/>
  <c r="C142" i="6" s="1"/>
  <c r="C80" i="6"/>
  <c r="D92" i="7"/>
  <c r="D93" i="7" s="1"/>
  <c r="P54" i="9"/>
  <c r="M54" i="9"/>
  <c r="Q54" i="9"/>
  <c r="S54" i="9"/>
  <c r="O41" i="9"/>
  <c r="AB53" i="9"/>
  <c r="O53" i="9" s="1"/>
  <c r="C92" i="7"/>
  <c r="C93" i="7" s="1"/>
  <c r="I145" i="5"/>
  <c r="C145" i="5" s="1"/>
  <c r="Y53" i="9"/>
  <c r="L53" i="9" s="1"/>
  <c r="L41" i="9"/>
  <c r="J145" i="5"/>
  <c r="D114" i="5"/>
  <c r="C87" i="5"/>
  <c r="I89" i="5"/>
  <c r="C89" i="5" s="1"/>
  <c r="B62" i="3"/>
  <c r="D87" i="5"/>
  <c r="J89" i="5"/>
  <c r="D89" i="5" s="1"/>
  <c r="E129" i="8"/>
  <c r="J142" i="6"/>
  <c r="D80" i="6"/>
  <c r="AG37" i="9"/>
  <c r="T37" i="9" s="1"/>
  <c r="R37" i="9"/>
  <c r="X53" i="9"/>
  <c r="K41" i="9"/>
  <c r="AE41" i="9"/>
  <c r="C141" i="6"/>
  <c r="I143" i="6"/>
  <c r="C143" i="6" s="1"/>
  <c r="J143" i="6"/>
  <c r="D143" i="6" s="1"/>
  <c r="D141" i="6"/>
  <c r="B60" i="3"/>
  <c r="B66" i="3"/>
  <c r="I155" i="6" l="1"/>
  <c r="C155" i="6" s="1"/>
  <c r="I156" i="6"/>
  <c r="C156" i="6" s="1"/>
  <c r="L54" i="9"/>
  <c r="O54" i="9"/>
  <c r="B47" i="3"/>
  <c r="I147" i="5"/>
  <c r="C147" i="5" s="1"/>
  <c r="C148" i="5" s="1"/>
  <c r="C149" i="5" s="1"/>
  <c r="AG41" i="9"/>
  <c r="T41" i="9" s="1"/>
  <c r="R41" i="9"/>
  <c r="AE53" i="9"/>
  <c r="K53" i="9"/>
  <c r="K54" i="9" s="1"/>
  <c r="J147" i="5"/>
  <c r="D147" i="5" s="1"/>
  <c r="D145" i="5"/>
  <c r="B59" i="3"/>
  <c r="J155" i="6"/>
  <c r="D142" i="6"/>
  <c r="J156" i="6"/>
  <c r="D156" i="6" s="1"/>
  <c r="I158" i="6" l="1"/>
  <c r="C158" i="6" s="1"/>
  <c r="D148" i="5"/>
  <c r="D149" i="5" s="1"/>
  <c r="I159" i="6"/>
  <c r="C159" i="6" s="1"/>
  <c r="J158" i="6"/>
  <c r="D155" i="6"/>
  <c r="J159" i="6"/>
  <c r="D159" i="6" s="1"/>
  <c r="B41" i="3"/>
  <c r="AG53" i="9"/>
  <c r="T53" i="9" s="1"/>
  <c r="T54" i="9" s="1"/>
  <c r="R53" i="9"/>
  <c r="R54" i="9" s="1"/>
  <c r="I176" i="6" l="1"/>
  <c r="C176" i="6" s="1"/>
  <c r="C186" i="6" s="1"/>
  <c r="C187" i="6" s="1"/>
  <c r="B49" i="3"/>
  <c r="D158" i="6"/>
  <c r="J176" i="6"/>
  <c r="D176" i="6" s="1"/>
  <c r="D186" i="6" l="1"/>
  <c r="D187" i="6" s="1"/>
  <c r="B42" i="3"/>
</calcChain>
</file>

<file path=xl/sharedStrings.xml><?xml version="1.0" encoding="utf-8"?>
<sst xmlns="http://schemas.openxmlformats.org/spreadsheetml/2006/main" count="4252" uniqueCount="2626">
  <si>
    <t>Opština</t>
  </si>
  <si>
    <t>Šifra opštine 3</t>
  </si>
  <si>
    <t>Šifra opštine 5</t>
  </si>
  <si>
    <t>Poštanski br.</t>
  </si>
  <si>
    <t>Kanton</t>
  </si>
  <si>
    <t>Šifra kantona</t>
  </si>
  <si>
    <t>Entitet</t>
  </si>
  <si>
    <t>Šifra djelatnosti</t>
  </si>
  <si>
    <t>Naziv djelatnosti</t>
  </si>
  <si>
    <t>Ministarstva</t>
  </si>
  <si>
    <t>Naselje</t>
  </si>
  <si>
    <t>Poštanski broj</t>
  </si>
  <si>
    <t>Šifra opštine</t>
  </si>
  <si>
    <t>Oznaka banke</t>
  </si>
  <si>
    <t>Naziv banke</t>
  </si>
  <si>
    <t>Oblik preduzeća</t>
  </si>
  <si>
    <t>Tip fonda</t>
  </si>
  <si>
    <t>Standard izvještavanja</t>
  </si>
  <si>
    <t>Tip izvještaja</t>
  </si>
  <si>
    <t>Verzija izvještaja</t>
  </si>
  <si>
    <t>Kombinacija</t>
  </si>
  <si>
    <t>Tip izvještaja ID</t>
  </si>
  <si>
    <t>Veličina pravnog lica</t>
  </si>
  <si>
    <t>ID obrasca</t>
  </si>
  <si>
    <t>Naziv obrasca</t>
  </si>
  <si>
    <t>Stopa za ONŠ opštine</t>
  </si>
  <si>
    <t>Stopa za ONŠ</t>
  </si>
  <si>
    <t>Grad</t>
  </si>
  <si>
    <t>GradID</t>
  </si>
  <si>
    <t>OpštinaID</t>
  </si>
  <si>
    <t>KantonID</t>
  </si>
  <si>
    <t>KP</t>
  </si>
  <si>
    <t>KPID</t>
  </si>
  <si>
    <t>Izvještajna godina</t>
  </si>
  <si>
    <t>Banovići</t>
  </si>
  <si>
    <t>001</t>
  </si>
  <si>
    <t>Tuzlanski kanton</t>
  </si>
  <si>
    <t>FBiH</t>
  </si>
  <si>
    <t>01.11</t>
  </si>
  <si>
    <t>Uzgoj žitarica (osim riže), mahunarki i sjemenja uljarica</t>
  </si>
  <si>
    <t xml:space="preserve">FBiH|Ministarstvo energije, rudarstva i industrije </t>
  </si>
  <si>
    <t>Travnik</t>
  </si>
  <si>
    <t>Babanovac</t>
  </si>
  <si>
    <t>Srednjobosanski kanton</t>
  </si>
  <si>
    <t>306</t>
  </si>
  <si>
    <t>Addiko bank d.d. Sarajevo</t>
  </si>
  <si>
    <t>d.o.o.</t>
  </si>
  <si>
    <t>Otvoreni</t>
  </si>
  <si>
    <t>MSFI za MSP (mala i srednja pravna lica)</t>
  </si>
  <si>
    <t>Godišnji</t>
  </si>
  <si>
    <t>Osnovna</t>
  </si>
  <si>
    <t>Godišnji|Osnovna</t>
  </si>
  <si>
    <t>10</t>
  </si>
  <si>
    <t>Mikro</t>
  </si>
  <si>
    <t>Izvještaj o finansijskom položaju na kraju perioda (Bilans stanja)</t>
  </si>
  <si>
    <t>Bihać</t>
  </si>
  <si>
    <t xml:space="preserve">  a) reklasifikacija na konta aktive</t>
  </si>
  <si>
    <t>003</t>
  </si>
  <si>
    <t>Unsko-sanski kanton</t>
  </si>
  <si>
    <t>01.12</t>
  </si>
  <si>
    <t>Uzgoj riže</t>
  </si>
  <si>
    <t xml:space="preserve">FBiH|Ministarstvo finansija </t>
  </si>
  <si>
    <t>134</t>
  </si>
  <si>
    <t>ASA Banka d.d. Sarajevo</t>
  </si>
  <si>
    <t>d.d.</t>
  </si>
  <si>
    <t>Zatvoreni</t>
  </si>
  <si>
    <t>RS</t>
  </si>
  <si>
    <t>MRS/MSFI (velika pravna lica)</t>
  </si>
  <si>
    <t>Godišnji - različit izvještajni period</t>
  </si>
  <si>
    <t>Izmijenjena</t>
  </si>
  <si>
    <t>Godišnji - različit izvještajni period|Osnovna</t>
  </si>
  <si>
    <t>11</t>
  </si>
  <si>
    <t>Malo</t>
  </si>
  <si>
    <t>Izvještaj o ukupnom rezultatu za period (Bilans uspjeha)</t>
  </si>
  <si>
    <t>Bosanska Krupa</t>
  </si>
  <si>
    <t xml:space="preserve">  b) storniranjem troškova</t>
  </si>
  <si>
    <t>008</t>
  </si>
  <si>
    <t>01.13</t>
  </si>
  <si>
    <t>Uzgoj povrća, dinja i lubenica, korjenastog i gomoljastog povrća</t>
  </si>
  <si>
    <t xml:space="preserve">FBiH|Ministarstvo kulture i sporta </t>
  </si>
  <si>
    <t>Žepče</t>
  </si>
  <si>
    <t>Begov Han</t>
  </si>
  <si>
    <t>Zeničko-dobojski kanton</t>
  </si>
  <si>
    <t>141</t>
  </si>
  <si>
    <t>Bosna Bank International d.d. Sarajevo</t>
  </si>
  <si>
    <t>d.n.o.</t>
  </si>
  <si>
    <t>Konsolidovani</t>
  </si>
  <si>
    <t>Godišnji - životno osiguranje|Osnovna</t>
  </si>
  <si>
    <t>12</t>
  </si>
  <si>
    <t>Srednje</t>
  </si>
  <si>
    <t>Izvještaj o prihodima i rashodima</t>
  </si>
  <si>
    <t xml:space="preserve">Kanton 10 </t>
  </si>
  <si>
    <t>Cazin</t>
  </si>
  <si>
    <t xml:space="preserve">  c) preko konta prihoda i navesti konto</t>
  </si>
  <si>
    <t>Bosanski Petrovac</t>
  </si>
  <si>
    <t>011</t>
  </si>
  <si>
    <t>01.14</t>
  </si>
  <si>
    <t>Uzgoj šećerne trske</t>
  </si>
  <si>
    <t xml:space="preserve">FBiH|Ministarstvo obrazovanja i nauke </t>
  </si>
  <si>
    <t>154</t>
  </si>
  <si>
    <t>Intesa Sanpaolo Banka d.d. BiH</t>
  </si>
  <si>
    <t>k.d.</t>
  </si>
  <si>
    <t>Stečaj - otvaranje/zaključenje</t>
  </si>
  <si>
    <t>Godišnji - neživotno osiguranje|Osnovna</t>
  </si>
  <si>
    <t>13</t>
  </si>
  <si>
    <t>Veliko</t>
  </si>
  <si>
    <t>Račun prihoda i rashoda</t>
  </si>
  <si>
    <t>Goražde</t>
  </si>
  <si>
    <t xml:space="preserve">  d) ostalo - navesti</t>
  </si>
  <si>
    <t>Bosansko Grahovo</t>
  </si>
  <si>
    <t>013</t>
  </si>
  <si>
    <t>01.15</t>
  </si>
  <si>
    <t>Uzgoj duhana</t>
  </si>
  <si>
    <t xml:space="preserve">FBiH|Ministarstvo okoliša i turizma </t>
  </si>
  <si>
    <t>Vitez</t>
  </si>
  <si>
    <t>Bila</t>
  </si>
  <si>
    <t>198</t>
  </si>
  <si>
    <t>Komercijalno-investiciona banka d.d. V. Kladuša</t>
  </si>
  <si>
    <t>ostalo</t>
  </si>
  <si>
    <t>Stečaj - otvaranje</t>
  </si>
  <si>
    <t>Konsolidovani|Osnovna</t>
  </si>
  <si>
    <t>14</t>
  </si>
  <si>
    <t>Izvještaj o gotovinskim tokovima</t>
  </si>
  <si>
    <t>Gračanica</t>
  </si>
  <si>
    <t>Breza</t>
  </si>
  <si>
    <t>016</t>
  </si>
  <si>
    <t>01.16</t>
  </si>
  <si>
    <t>Uzgoj tekstilnih biljaka</t>
  </si>
  <si>
    <t xml:space="preserve">FBiH|Ministarstvo poljoprivrede, vodoprivrede i šumarstva </t>
  </si>
  <si>
    <t>Kiseljak</t>
  </si>
  <si>
    <t>Bilalovac</t>
  </si>
  <si>
    <t>132</t>
  </si>
  <si>
    <t>NLB Banka d.d. Sarajevo</t>
  </si>
  <si>
    <t>Stečaj u procesu</t>
  </si>
  <si>
    <t>Revizorski|Osnovna</t>
  </si>
  <si>
    <t>15</t>
  </si>
  <si>
    <t>Izvještaj o novčanim tokovima</t>
  </si>
  <si>
    <t>Hercegovačko-neretvanski kanton</t>
  </si>
  <si>
    <t>-</t>
  </si>
  <si>
    <t>Gradačac</t>
  </si>
  <si>
    <t>Bugojno</t>
  </si>
  <si>
    <t>017</t>
  </si>
  <si>
    <t>01.19</t>
  </si>
  <si>
    <t>Uzgoj ostalih jednogodišnjih usjeva</t>
  </si>
  <si>
    <t xml:space="preserve">FBiH|Ministarstvo pravde </t>
  </si>
  <si>
    <t>Čitluk</t>
  </si>
  <si>
    <t>Biletić Polje</t>
  </si>
  <si>
    <t>101</t>
  </si>
  <si>
    <t>Privredna banka Sarajevo d.d. Sarajevo</t>
  </si>
  <si>
    <t>Stečaj - zatvaranje</t>
  </si>
  <si>
    <t>Revizorski - konsolidovani|Osnovna</t>
  </si>
  <si>
    <t>16</t>
  </si>
  <si>
    <t>Izvještaj o gotovinskim tokovima - direktna metoda</t>
  </si>
  <si>
    <t>Posavski kanton</t>
  </si>
  <si>
    <t>Konjic</t>
  </si>
  <si>
    <t>Busovača</t>
  </si>
  <si>
    <t>018</t>
  </si>
  <si>
    <t>01.21</t>
  </si>
  <si>
    <t>Uzgoj grožđa</t>
  </si>
  <si>
    <t xml:space="preserve">FBiH|Ministarstvo prometa i komunikacija </t>
  </si>
  <si>
    <t>Kakanj</t>
  </si>
  <si>
    <t>Bilješevo</t>
  </si>
  <si>
    <t>194</t>
  </si>
  <si>
    <t>ProCredit Bank d.d. Sarajevo</t>
  </si>
  <si>
    <t>Likvidacija - otvaranje</t>
  </si>
  <si>
    <t>Revizorski - nekonsolidovani|Osnovna</t>
  </si>
  <si>
    <t>17</t>
  </si>
  <si>
    <t>Izvještaj o gotovinskim tokovima - indirektna metoda</t>
  </si>
  <si>
    <t>Bosansko-podrinjski kanton</t>
  </si>
  <si>
    <t>Livno</t>
  </si>
  <si>
    <t>Bužim</t>
  </si>
  <si>
    <t>124</t>
  </si>
  <si>
    <t>01.22</t>
  </si>
  <si>
    <t>Uzgoj tropskog i suptropskog voća</t>
  </si>
  <si>
    <t xml:space="preserve">FBiH|Ministarstvo prostornog uređenja </t>
  </si>
  <si>
    <t>Bjelimići</t>
  </si>
  <si>
    <t>161</t>
  </si>
  <si>
    <t>Raiffeisen Bank d.d. BiH</t>
  </si>
  <si>
    <t>Likvidacija u procesu</t>
  </si>
  <si>
    <t>Revizorski - nekonsolidovani i konsolidovani|Osnovna</t>
  </si>
  <si>
    <t>18</t>
  </si>
  <si>
    <t>Izvještaj o promjenama na kapitalu</t>
  </si>
  <si>
    <t>Zapadnohercegovački kanton</t>
  </si>
  <si>
    <t>Lukavac</t>
  </si>
  <si>
    <t>019</t>
  </si>
  <si>
    <t>01.23</t>
  </si>
  <si>
    <t>Uzgoj agruma</t>
  </si>
  <si>
    <t xml:space="preserve">FBiH|Ministarstvo rada i socijalne politike </t>
  </si>
  <si>
    <t>Mostar</t>
  </si>
  <si>
    <t>Blagaj</t>
  </si>
  <si>
    <t>195</t>
  </si>
  <si>
    <t>Razvojna banka Federacije BiH</t>
  </si>
  <si>
    <t>Likvidacija - zatvaranje</t>
  </si>
  <si>
    <t>Stečaj - otvaranje/zaključenje|Osnovna</t>
  </si>
  <si>
    <t>19</t>
  </si>
  <si>
    <t>Izvještaj o kapitalnim izdacima i finansiranju</t>
  </si>
  <si>
    <t>Kanton Sarajevo</t>
  </si>
  <si>
    <t>Ljubuški</t>
  </si>
  <si>
    <t>Čapljina</t>
  </si>
  <si>
    <t>021</t>
  </si>
  <si>
    <t>01.24</t>
  </si>
  <si>
    <t>Uzgoj jezgričavog i koštuničavog voća</t>
  </si>
  <si>
    <t xml:space="preserve">FBiH|Ministarstvo raseljenih osoba i izbjeglica </t>
  </si>
  <si>
    <t>Blatnica</t>
  </si>
  <si>
    <t>199</t>
  </si>
  <si>
    <t>Sparkasse Bank d.d. BiH</t>
  </si>
  <si>
    <t>Statusne promjene</t>
  </si>
  <si>
    <t>Stečaj - otvaranje|Osnovna</t>
  </si>
  <si>
    <t>20</t>
  </si>
  <si>
    <t>Vanbilansna evidencija</t>
  </si>
  <si>
    <t>Čelić</t>
  </si>
  <si>
    <t>056</t>
  </si>
  <si>
    <t>01.25</t>
  </si>
  <si>
    <t>Uzgoj bobičastog, orašastog i ostalog voća</t>
  </si>
  <si>
    <t xml:space="preserve">FBiH|Ministarstvo razvoja, poduzetništva i obrta </t>
  </si>
  <si>
    <t>Ilidža</t>
  </si>
  <si>
    <t>Blažuj</t>
  </si>
  <si>
    <t>338</t>
  </si>
  <si>
    <t>UniCredit Bank d.d. Mostar</t>
  </si>
  <si>
    <t>Vanredni</t>
  </si>
  <si>
    <t>Stečaj u procesu|Osnovna</t>
  </si>
  <si>
    <t>21</t>
  </si>
  <si>
    <t>Izvještaj o promjenama neto imovine investicionog fonda</t>
  </si>
  <si>
    <t>Orašje</t>
  </si>
  <si>
    <t>023</t>
  </si>
  <si>
    <t>01.26</t>
  </si>
  <si>
    <t>Uzgoj plodova uljarica</t>
  </si>
  <si>
    <t xml:space="preserve">FBiH|Ministarstvo trgovine </t>
  </si>
  <si>
    <t>Bok</t>
  </si>
  <si>
    <t>102</t>
  </si>
  <si>
    <t>Union banka d.d. Sarajevo</t>
  </si>
  <si>
    <t>Godišnji - životno osiguranje</t>
  </si>
  <si>
    <t>Stečaj - zatvaranje|Osnovna</t>
  </si>
  <si>
    <t>22</t>
  </si>
  <si>
    <t>Posebni podaci o plaćama i broju zaposlenih</t>
  </si>
  <si>
    <t>Sarajevo</t>
  </si>
  <si>
    <t>Doboj-Istok</t>
  </si>
  <si>
    <t>128</t>
  </si>
  <si>
    <t>01.27</t>
  </si>
  <si>
    <t>Uzgoj biljaka za pripremanje napitaka</t>
  </si>
  <si>
    <t xml:space="preserve">FBiH|Ministarstvo unutrašnjih poslova </t>
  </si>
  <si>
    <t>Boračko Jezero</t>
  </si>
  <si>
    <t>186</t>
  </si>
  <si>
    <t>ZiraatBank BH d.d. Sarajevo</t>
  </si>
  <si>
    <t>Godišnji - neživotno osiguranje</t>
  </si>
  <si>
    <t>Likvidacija - otvaranje|Osnovna</t>
  </si>
  <si>
    <t>23</t>
  </si>
  <si>
    <t>Bilješke uz finansijske izvještaje</t>
  </si>
  <si>
    <t>Srebrenik</t>
  </si>
  <si>
    <t>Doboj-Jug</t>
  </si>
  <si>
    <t>01.28</t>
  </si>
  <si>
    <t>Uzgoj bilja za upotrebu u farmaciji, aromatskog, začinskog i ljekovitog bilja</t>
  </si>
  <si>
    <t xml:space="preserve">FBiH|Ministarstvo za pitanja boraca i invalida odbrambeno-oslobodilačkog rata </t>
  </si>
  <si>
    <t>Stolac</t>
  </si>
  <si>
    <t>Borojevići</t>
  </si>
  <si>
    <t>555</t>
  </si>
  <si>
    <t>Nova banka a.d. Banja Luka-Filijala Sarajevo</t>
  </si>
  <si>
    <t>Revizorski</t>
  </si>
  <si>
    <t>Likvidacija u procesu|Osnovna</t>
  </si>
  <si>
    <t>24</t>
  </si>
  <si>
    <t>Izvještaj o poslovanju; Konsolidovani izvještaj o poslovanju</t>
  </si>
  <si>
    <t>Dobretići</t>
  </si>
  <si>
    <t>050</t>
  </si>
  <si>
    <t>01.29</t>
  </si>
  <si>
    <t>Uzgoj ostalih višegodišnjih usjeva</t>
  </si>
  <si>
    <t xml:space="preserve">FBiH|Ministarstvo zdravstva </t>
  </si>
  <si>
    <t>571</t>
  </si>
  <si>
    <t>Komercijalna banka a.d. Banja Luka-Filijala Sarajevo</t>
  </si>
  <si>
    <t>Revizorski - konsolidovani</t>
  </si>
  <si>
    <t>Likvidacija - zatvaranje|Osnovna</t>
  </si>
  <si>
    <t>25</t>
  </si>
  <si>
    <t>Odluka o utvrđivanju finansijskih izvještaja</t>
  </si>
  <si>
    <t>Široki Brijeg</t>
  </si>
  <si>
    <t>Domaljevac-Šamac</t>
  </si>
  <si>
    <t>012</t>
  </si>
  <si>
    <t>01.30</t>
  </si>
  <si>
    <t>Uzgoj sadnog materijala i ukrasnog bilja</t>
  </si>
  <si>
    <t xml:space="preserve">BPK|Ministarstvo za privredu </t>
  </si>
  <si>
    <t>572</t>
  </si>
  <si>
    <t>MF banka a.d. Banja Luka-Poslovnica Tuzla</t>
  </si>
  <si>
    <t>Revizorski - nekonsolidovani</t>
  </si>
  <si>
    <t>Statusne promjene|Osnovna</t>
  </si>
  <si>
    <t>26</t>
  </si>
  <si>
    <t>Odluka o prijedlogu raspodjele dobiti/pokrića gubitka</t>
  </si>
  <si>
    <t>Tuzla</t>
  </si>
  <si>
    <t>Donji Vakuf</t>
  </si>
  <si>
    <t>026</t>
  </si>
  <si>
    <t>01.41</t>
  </si>
  <si>
    <t>Uzgoj muznih krava</t>
  </si>
  <si>
    <t xml:space="preserve">BPK|Ministarstvo za pravosuđe, upravu i radne odnose </t>
  </si>
  <si>
    <t>140</t>
  </si>
  <si>
    <t>ASA Banka Naša i snažna d.d. Sarajevo</t>
  </si>
  <si>
    <t>Revizorski - nekonsolidovani i konsolidovani</t>
  </si>
  <si>
    <t>Izjava o neaktivnosti|Osnovna</t>
  </si>
  <si>
    <t>27</t>
  </si>
  <si>
    <t>Aneks - Dodatni računovodstveni izvještaj</t>
  </si>
  <si>
    <t>Visoko</t>
  </si>
  <si>
    <t>Drvar</t>
  </si>
  <si>
    <t>027</t>
  </si>
  <si>
    <t>01.42</t>
  </si>
  <si>
    <t>Uzgoj ostalih goveda i bivola</t>
  </si>
  <si>
    <t xml:space="preserve">BPK|Ministarstvo za unutrašnje poslove </t>
  </si>
  <si>
    <t>Brekovica</t>
  </si>
  <si>
    <t>Izjava o neaktivnosti</t>
  </si>
  <si>
    <t>Godišnji|Izmijenjena</t>
  </si>
  <si>
    <t>28</t>
  </si>
  <si>
    <t>Statistički aneks godišnjeg izvještaja</t>
  </si>
  <si>
    <t>Zavidovići</t>
  </si>
  <si>
    <t>Foča</t>
  </si>
  <si>
    <t>01.43</t>
  </si>
  <si>
    <t>Uzgoj konja, magaraca, mula i mazgi</t>
  </si>
  <si>
    <t xml:space="preserve">BPK|Ministarstvo za socijalnu politiku, zdravstvo, raseljena lica i izbjeglice </t>
  </si>
  <si>
    <t>Brestovsko</t>
  </si>
  <si>
    <t>Godišnji - različit izvještajni period|Izmijenjena</t>
  </si>
  <si>
    <t>29</t>
  </si>
  <si>
    <t>Godišnji izvještaj o investicijama</t>
  </si>
  <si>
    <t>Zenica</t>
  </si>
  <si>
    <t>Fojnica</t>
  </si>
  <si>
    <t>030</t>
  </si>
  <si>
    <t>01.44</t>
  </si>
  <si>
    <t>Uzgoj deva i lama</t>
  </si>
  <si>
    <t xml:space="preserve">BPK|Ministarstvo za urbanizam, prostorno uređenje i zaštitu okoline </t>
  </si>
  <si>
    <t>Godišnji - životno osiguranje|Izmijenjena</t>
  </si>
  <si>
    <t>30</t>
  </si>
  <si>
    <t>Obračun članarine turističkoj zajednici</t>
  </si>
  <si>
    <t>Živinice</t>
  </si>
  <si>
    <t>Glamoč</t>
  </si>
  <si>
    <t>032</t>
  </si>
  <si>
    <t>01.45</t>
  </si>
  <si>
    <t>Uzgoj ovaca i koza</t>
  </si>
  <si>
    <t xml:space="preserve">BPK|Ministarstvo za obrazovanje, mlade, nauku, kulturu i sport </t>
  </si>
  <si>
    <t>Brijesnica</t>
  </si>
  <si>
    <t>Godišnji - neživotno osiguranje|Izmijenjena</t>
  </si>
  <si>
    <t>31</t>
  </si>
  <si>
    <t>Obračun naknade za korištenje, zaštitu i unapređenje šuma</t>
  </si>
  <si>
    <t>033</t>
  </si>
  <si>
    <t>01.46</t>
  </si>
  <si>
    <t>Uzgoj svinja</t>
  </si>
  <si>
    <t xml:space="preserve">BPK|Ministarstvo za boračka pitanja </t>
  </si>
  <si>
    <t>Brnjic</t>
  </si>
  <si>
    <t>Konsolidovani|Izmijenjena</t>
  </si>
  <si>
    <t>32</t>
  </si>
  <si>
    <t>Izvještaj o obračunatim i uplaćenim vodnim naknadama</t>
  </si>
  <si>
    <t>Gornji Vakuf-Uskoplje</t>
  </si>
  <si>
    <t>034</t>
  </si>
  <si>
    <t>01.47</t>
  </si>
  <si>
    <t>Uzgoj peradi</t>
  </si>
  <si>
    <t xml:space="preserve">BPK|Ministarstvo za finansije </t>
  </si>
  <si>
    <t>Posušje</t>
  </si>
  <si>
    <t>Broćanac</t>
  </si>
  <si>
    <t>Revizorski|Izmijenjena</t>
  </si>
  <si>
    <t>33</t>
  </si>
  <si>
    <t>Izvještaj o obračunatom i uplaćenom posebnom porezu/naknadi za zaštitu od prirodnih i drugih nesreća</t>
  </si>
  <si>
    <t>035</t>
  </si>
  <si>
    <t>01.49</t>
  </si>
  <si>
    <t>Uzgoj ostalih životinja</t>
  </si>
  <si>
    <t xml:space="preserve">HNK|Ministarstvo finansija </t>
  </si>
  <si>
    <t>Novi Travnik</t>
  </si>
  <si>
    <t>Bučići</t>
  </si>
  <si>
    <t>Revizorski - konsolidovani|Izmijenjena</t>
  </si>
  <si>
    <t>34</t>
  </si>
  <si>
    <t>Obavijest o razvrstavanju</t>
  </si>
  <si>
    <t>036</t>
  </si>
  <si>
    <t>01.50</t>
  </si>
  <si>
    <t>Mješovita poljoprivredna proizvodnja (biljna i stočna proizvodnja)</t>
  </si>
  <si>
    <t xml:space="preserve">HNK|Ministarstvo privrede </t>
  </si>
  <si>
    <t>Revizorski - nekonsolidovani|Izmijenjena</t>
  </si>
  <si>
    <t>35</t>
  </si>
  <si>
    <t>Izjava o standardu</t>
  </si>
  <si>
    <t>Grude</t>
  </si>
  <si>
    <t>037</t>
  </si>
  <si>
    <t>01.61</t>
  </si>
  <si>
    <t>Pomoćne djelatnosti za uzgoj usjeva</t>
  </si>
  <si>
    <t xml:space="preserve">HNK|Ministarstvo graditeljstva i prostornog uređenja </t>
  </si>
  <si>
    <t>Bukinje</t>
  </si>
  <si>
    <t>Revizorski - nekonsolidovani i konsolidovani|Izmijenjena</t>
  </si>
  <si>
    <t>36</t>
  </si>
  <si>
    <t>Hadžići</t>
  </si>
  <si>
    <t>038</t>
  </si>
  <si>
    <t>01.62</t>
  </si>
  <si>
    <t>Pomoćne djelatnosti za uzgoj životinja</t>
  </si>
  <si>
    <t xml:space="preserve">HNK|Ministarstvo poljoprivrede, šumarstva i vodoprivrede </t>
  </si>
  <si>
    <t>Buna</t>
  </si>
  <si>
    <t>Stečaj - otvaranje/zaključenje|Izmijenjena</t>
  </si>
  <si>
    <t>37</t>
  </si>
  <si>
    <t>078</t>
  </si>
  <si>
    <t>01.63</t>
  </si>
  <si>
    <t>Djelatnosti koje se obavljaju nakon žetve/berbe poljoprivrednih proizvoda (priprema za primarna tržišta)</t>
  </si>
  <si>
    <t xml:space="preserve">HNK|Ministarstvo pravosuđa, uprave i lokalne samouprave </t>
  </si>
  <si>
    <t>Burmazi</t>
  </si>
  <si>
    <t>Stečaj - otvaranje|Izmijenjena</t>
  </si>
  <si>
    <t>38</t>
  </si>
  <si>
    <t>Ilijaš</t>
  </si>
  <si>
    <t>040</t>
  </si>
  <si>
    <t>01.64</t>
  </si>
  <si>
    <t>Dorada sjemena za sjemenski materijal</t>
  </si>
  <si>
    <t xml:space="preserve">HNK|Ministarstvo prometa i veza </t>
  </si>
  <si>
    <t>Stečaj u procesu|Izmijenjena</t>
  </si>
  <si>
    <t>39</t>
  </si>
  <si>
    <t>Jablanica</t>
  </si>
  <si>
    <t>041</t>
  </si>
  <si>
    <t>01.70</t>
  </si>
  <si>
    <t>Lov, stupičarenje i uslužne djelatnosti u vezi s njima</t>
  </si>
  <si>
    <t xml:space="preserve">HNK|Ministarstvo prosvjete, nauke, kulture i sporta </t>
  </si>
  <si>
    <t>Buturović Polje</t>
  </si>
  <si>
    <t>Stečaj - zatvaranje|Izmijenjena</t>
  </si>
  <si>
    <t>40</t>
  </si>
  <si>
    <t>Jajce</t>
  </si>
  <si>
    <t>042</t>
  </si>
  <si>
    <t>02.10</t>
  </si>
  <si>
    <t>Uzgoj šuma i ostale djelatnosti u šumarstvu</t>
  </si>
  <si>
    <t xml:space="preserve">HNK|Ministarstvo trgovine, turizma i zaštite okoliša </t>
  </si>
  <si>
    <t>Likvidacija - otvaranje|Izmijenjena</t>
  </si>
  <si>
    <t>41</t>
  </si>
  <si>
    <t>043</t>
  </si>
  <si>
    <t>02.20</t>
  </si>
  <si>
    <t>Sječa drva (iskorištavanje šuma)</t>
  </si>
  <si>
    <t xml:space="preserve">HNK|Ministarstvo unutrašnjih poslova </t>
  </si>
  <si>
    <t>Olovo</t>
  </si>
  <si>
    <t>Careva Ćuprija</t>
  </si>
  <si>
    <t>Likvidacija u procesu|Izmijenjena</t>
  </si>
  <si>
    <t>42</t>
  </si>
  <si>
    <t>Kalesija</t>
  </si>
  <si>
    <t>044</t>
  </si>
  <si>
    <t>02.30</t>
  </si>
  <si>
    <t>Sakupljanje nekultiviranih šumskih plodova i proizvoda, osim šumskih sortimenata</t>
  </si>
  <si>
    <t xml:space="preserve">HNK|Ministarstvo za pitanja boraca </t>
  </si>
  <si>
    <t>Likvidacija - zatvaranje|Izmijenjena</t>
  </si>
  <si>
    <t>43</t>
  </si>
  <si>
    <t>046</t>
  </si>
  <si>
    <t>02.40</t>
  </si>
  <si>
    <t>Pomoćne usluge u šumarstvu</t>
  </si>
  <si>
    <t xml:space="preserve">HNK|Ministarstvo zdravstva, rada i socijalne zaštite </t>
  </si>
  <si>
    <t>Crnići</t>
  </si>
  <si>
    <t>Statusne promjene|Izmijenjena</t>
  </si>
  <si>
    <t>44</t>
  </si>
  <si>
    <t>Kladanj</t>
  </si>
  <si>
    <t>047</t>
  </si>
  <si>
    <t>03.11</t>
  </si>
  <si>
    <t>Morski ribolov</t>
  </si>
  <si>
    <t xml:space="preserve">K10|Ministarstvo finansija </t>
  </si>
  <si>
    <t>Izjava o neaktivnosti|Izmijenjena</t>
  </si>
  <si>
    <t>45</t>
  </si>
  <si>
    <t>Ključ</t>
  </si>
  <si>
    <t>048</t>
  </si>
  <si>
    <t>03.12</t>
  </si>
  <si>
    <t>Slatkovodni ribolov</t>
  </si>
  <si>
    <t xml:space="preserve">K10|Ministarstvo gospodarstva </t>
  </si>
  <si>
    <t>Čardak</t>
  </si>
  <si>
    <t>Vanredni|Osnovna</t>
  </si>
  <si>
    <t>46</t>
  </si>
  <si>
    <t>049</t>
  </si>
  <si>
    <t>03.21</t>
  </si>
  <si>
    <t>Morska akvakultura</t>
  </si>
  <si>
    <t xml:space="preserve">K10|Ministarstvo graditeljstva, obnove, prostornog uređenja i zaštite okoliša </t>
  </si>
  <si>
    <t>Čelebići</t>
  </si>
  <si>
    <t>Vanredni|Izmijenjena</t>
  </si>
  <si>
    <t>47</t>
  </si>
  <si>
    <t>Kreševo</t>
  </si>
  <si>
    <t>051</t>
  </si>
  <si>
    <t>03.22</t>
  </si>
  <si>
    <t>Slatkovodna akvakultura</t>
  </si>
  <si>
    <t xml:space="preserve">K10|Ministarstvo poljoprivrede, vodoprivrede i šumarstva </t>
  </si>
  <si>
    <t>Kupres</t>
  </si>
  <si>
    <t>052</t>
  </si>
  <si>
    <t>05.10</t>
  </si>
  <si>
    <t>Vađenje kamenog ugljena</t>
  </si>
  <si>
    <t xml:space="preserve">K10|Ministarstvo pravosuđa i uprave </t>
  </si>
  <si>
    <t>Čerin</t>
  </si>
  <si>
    <t>055</t>
  </si>
  <si>
    <t>05.20</t>
  </si>
  <si>
    <t>Vađenje lignita</t>
  </si>
  <si>
    <t xml:space="preserve">K10|Ministarstvo rada, zdravstva, socijalne skrbi i prognanih </t>
  </si>
  <si>
    <t>057</t>
  </si>
  <si>
    <t>06.10</t>
  </si>
  <si>
    <t>Vađenje sirove nafte</t>
  </si>
  <si>
    <t xml:space="preserve">K10|Ministarstvo unutrašnjih poslova </t>
  </si>
  <si>
    <t>Ćatići</t>
  </si>
  <si>
    <t>059</t>
  </si>
  <si>
    <t>06.20</t>
  </si>
  <si>
    <t>Vađenje prirodnog plina</t>
  </si>
  <si>
    <t xml:space="preserve">K10|Ministarstvo znanosti, prosvjete, kulture i sporta </t>
  </si>
  <si>
    <t>Ćoralići</t>
  </si>
  <si>
    <t>Maglaj</t>
  </si>
  <si>
    <t>060</t>
  </si>
  <si>
    <t>07.10</t>
  </si>
  <si>
    <t>Vađenje željeznih ruda</t>
  </si>
  <si>
    <t xml:space="preserve">PK|Ministarstvo unutrašnjih poslova </t>
  </si>
  <si>
    <t>Trnovo</t>
  </si>
  <si>
    <t>Delijaš</t>
  </si>
  <si>
    <t>180</t>
  </si>
  <si>
    <t>07.21</t>
  </si>
  <si>
    <t>Vađenje uranijevih i torijevih ruda</t>
  </si>
  <si>
    <t xml:space="preserve">PK|Ministarstvo pravosuđa i uprave </t>
  </si>
  <si>
    <t>Divičani</t>
  </si>
  <si>
    <t>Neum</t>
  </si>
  <si>
    <t>107</t>
  </si>
  <si>
    <t>07.29</t>
  </si>
  <si>
    <t>Vađenje ostalih ruda obojenih metala</t>
  </si>
  <si>
    <t xml:space="preserve">PK|Ministarstvo finansija </t>
  </si>
  <si>
    <t>065</t>
  </si>
  <si>
    <t>08.11</t>
  </si>
  <si>
    <t>Vađenje ukrasnog kamena i kamena za gradnju, krečnjaka, gipsa, krede i škriljevca</t>
  </si>
  <si>
    <t xml:space="preserve">PK|Ministarstvo prometa, veza, turizma i zaštite okoliša </t>
  </si>
  <si>
    <t>Doborovci</t>
  </si>
  <si>
    <t>Odžak</t>
  </si>
  <si>
    <t>066</t>
  </si>
  <si>
    <t>08.12</t>
  </si>
  <si>
    <t>Djelatnosti kopova šljunka i pijeska; vađenje gline i kaolina</t>
  </si>
  <si>
    <t xml:space="preserve">PK|Ministarstvo prosvjete, nauke, kulture i sporta </t>
  </si>
  <si>
    <t>067</t>
  </si>
  <si>
    <t>08.91</t>
  </si>
  <si>
    <t>Vađenje minerala za proizvodnju hemikalije i prirodnih mineralnih gnojiva</t>
  </si>
  <si>
    <t xml:space="preserve">PK|Ministarstvo zdravstva, rada i socijalne politike </t>
  </si>
  <si>
    <t>Dolac na Lašvi</t>
  </si>
  <si>
    <t>068</t>
  </si>
  <si>
    <t>08.92</t>
  </si>
  <si>
    <t>Vađenje treseta</t>
  </si>
  <si>
    <t xml:space="preserve">PK|Ministarstvo poljoprivrede, vodoprivrede i šumarstva </t>
  </si>
  <si>
    <t>Prozor</t>
  </si>
  <si>
    <t>Doljani</t>
  </si>
  <si>
    <t>Pale</t>
  </si>
  <si>
    <t>136</t>
  </si>
  <si>
    <t>08.93</t>
  </si>
  <si>
    <t>Vađenje soli</t>
  </si>
  <si>
    <t xml:space="preserve">PK|Ministarstvo privrede i prostornog uređenja </t>
  </si>
  <si>
    <t>070</t>
  </si>
  <si>
    <t>08.99</t>
  </si>
  <si>
    <t>Vađenje ostalih ruda i kamena, d. n.</t>
  </si>
  <si>
    <t xml:space="preserve">PK|Ministarstvo branitelja </t>
  </si>
  <si>
    <t>Domanovići</t>
  </si>
  <si>
    <t>073</t>
  </si>
  <si>
    <t>09.10</t>
  </si>
  <si>
    <t>Pomoćne djelatnosti za vađenje nafte i prirodnog plina</t>
  </si>
  <si>
    <t xml:space="preserve">KS|Ministarstvo finansija </t>
  </si>
  <si>
    <t>Donja Mahala</t>
  </si>
  <si>
    <t>Ravno</t>
  </si>
  <si>
    <t>207</t>
  </si>
  <si>
    <t>09.90</t>
  </si>
  <si>
    <t>Pomoćne djelatnosti za ostalo vađenje ruda i kamena</t>
  </si>
  <si>
    <t xml:space="preserve">KS|Ministarstvo komunalne privrede i infrastrukture </t>
  </si>
  <si>
    <t>Donja Međiđa</t>
  </si>
  <si>
    <t>Sanski Most</t>
  </si>
  <si>
    <t>076</t>
  </si>
  <si>
    <t>10.11</t>
  </si>
  <si>
    <t>Prerada i konzerviranje mesa</t>
  </si>
  <si>
    <t xml:space="preserve">KS|Ministarstvo kulture i sporta </t>
  </si>
  <si>
    <t>Donje Moštre</t>
  </si>
  <si>
    <t>Sapna</t>
  </si>
  <si>
    <t>138</t>
  </si>
  <si>
    <t>10.12</t>
  </si>
  <si>
    <t>Prerada i konzerviranje mesa peradi</t>
  </si>
  <si>
    <t xml:space="preserve">KS|Ministarstvo pravde i uprave </t>
  </si>
  <si>
    <t>Donji Kamengrad</t>
  </si>
  <si>
    <t>Sarajevo-Centar</t>
  </si>
  <si>
    <t>077</t>
  </si>
  <si>
    <t>10.13</t>
  </si>
  <si>
    <t>Proizvodnja proizvoda od mesa i mesa peradi</t>
  </si>
  <si>
    <t xml:space="preserve">KS|Ministarstvo privrede </t>
  </si>
  <si>
    <t>Donji Mamići</t>
  </si>
  <si>
    <t>Sarajevo-Novi Grad</t>
  </si>
  <si>
    <t>108</t>
  </si>
  <si>
    <t>10.20</t>
  </si>
  <si>
    <t>Prerada i konzerviranje riba, ljuskara i mekušaca</t>
  </si>
  <si>
    <t xml:space="preserve">KS|Ministarstvo prostornog uređenja, građenja i zaštite okoliša </t>
  </si>
  <si>
    <t>Donji Svilaj</t>
  </si>
  <si>
    <t>Sarajevo-Novo Sarajevo</t>
  </si>
  <si>
    <t>079</t>
  </si>
  <si>
    <t>10.31</t>
  </si>
  <si>
    <t>Prerada i konzerviranje krompira</t>
  </si>
  <si>
    <t xml:space="preserve">KS|Ministarstvo saobraćaja </t>
  </si>
  <si>
    <t>Sarajevo-Stari Grad</t>
  </si>
  <si>
    <t>109</t>
  </si>
  <si>
    <t>10.32</t>
  </si>
  <si>
    <t>Proizvodnja sokova od voća i povrća</t>
  </si>
  <si>
    <t xml:space="preserve">KS|Ministarstvo unutrašnjih poslova </t>
  </si>
  <si>
    <t>Drežnica</t>
  </si>
  <si>
    <t>085</t>
  </si>
  <si>
    <t>10.39</t>
  </si>
  <si>
    <t>Ostala prerada i konzerviranje voća i povrća</t>
  </si>
  <si>
    <t xml:space="preserve">KS|Ministarstvo za boračka pitanja </t>
  </si>
  <si>
    <t>Drinovci</t>
  </si>
  <si>
    <t>086</t>
  </si>
  <si>
    <t>10.41</t>
  </si>
  <si>
    <t>Proizvodnja ulja i masti</t>
  </si>
  <si>
    <t xml:space="preserve">KS|Ministarstvo za obrazovanje, nauku i mlade </t>
  </si>
  <si>
    <t>054</t>
  </si>
  <si>
    <t>10.42</t>
  </si>
  <si>
    <t>Proizvodnja margarina i sličnih jestivih masti</t>
  </si>
  <si>
    <t xml:space="preserve">KS|Ministarstvo za rad, socijalnu politiku, raseljena lica i izbjeglice </t>
  </si>
  <si>
    <t>Drvetine</t>
  </si>
  <si>
    <t>Teočak</t>
  </si>
  <si>
    <t>142</t>
  </si>
  <si>
    <t>10.51</t>
  </si>
  <si>
    <t>Proizvodnja mlijeka, mliječnih proizvoda i sira</t>
  </si>
  <si>
    <t xml:space="preserve">KS|Ministarstvo zdravstva </t>
  </si>
  <si>
    <t>Duboki Potok</t>
  </si>
  <si>
    <t>Tešanj</t>
  </si>
  <si>
    <t>090</t>
  </si>
  <si>
    <t>10.52</t>
  </si>
  <si>
    <t>Proizvodnja sladoleda i drugih smrznutih smjesa</t>
  </si>
  <si>
    <t xml:space="preserve">SBK|Ministarstvo unutrašnjih poslova </t>
  </si>
  <si>
    <t>Dobošnica</t>
  </si>
  <si>
    <t>Tomislavgrad</t>
  </si>
  <si>
    <t>028</t>
  </si>
  <si>
    <t>10.61</t>
  </si>
  <si>
    <t>Proizvodnja mlinskih proizvoda</t>
  </si>
  <si>
    <t xml:space="preserve">SBK|Ministarstvo pravosuđa i uprave </t>
  </si>
  <si>
    <t>Dubrave Donje</t>
  </si>
  <si>
    <t>091</t>
  </si>
  <si>
    <t>10.62</t>
  </si>
  <si>
    <t>Proizvodnja škroba i škrobnih proizvoda</t>
  </si>
  <si>
    <t xml:space="preserve">SBK|Ministarstvo finansija </t>
  </si>
  <si>
    <t>Dubrave Gornje</t>
  </si>
  <si>
    <t>093</t>
  </si>
  <si>
    <t>10.71</t>
  </si>
  <si>
    <t>Proizvodnja hljeba; svježih peciva i kolača</t>
  </si>
  <si>
    <t xml:space="preserve">SBK|Ministarstvo zdravstva i socijalne politike </t>
  </si>
  <si>
    <t>Dužice</t>
  </si>
  <si>
    <t>094</t>
  </si>
  <si>
    <t>10.72</t>
  </si>
  <si>
    <t>Proizvodnja dvopeka i keksa; proizvodnja trajnih peciva i kolača</t>
  </si>
  <si>
    <t xml:space="preserve">SBK|Ministarstvo privrede </t>
  </si>
  <si>
    <t>Đurđevik</t>
  </si>
  <si>
    <t>Usora</t>
  </si>
  <si>
    <t>025</t>
  </si>
  <si>
    <t>10.73</t>
  </si>
  <si>
    <t>Proizvodnja makarona, rezanaca, kuskusa i sličnih proizvoda od brašna</t>
  </si>
  <si>
    <t xml:space="preserve">SBK|Ministarstvo obrazovanja, znanosti, mladih, kulture i sporta </t>
  </si>
  <si>
    <t>Fajtovci</t>
  </si>
  <si>
    <t>Vareš</t>
  </si>
  <si>
    <t>096</t>
  </si>
  <si>
    <t>10.81</t>
  </si>
  <si>
    <t>Proizvodnja šećera</t>
  </si>
  <si>
    <t xml:space="preserve">SBK|Ministarstvo poljoprivrede, vodoprivrede i šumarstva </t>
  </si>
  <si>
    <t>Velika Kladuša</t>
  </si>
  <si>
    <t>097</t>
  </si>
  <si>
    <t>10.82</t>
  </si>
  <si>
    <t>Proizvodnja kakaa, čokolade i slastičarskih proizvoda</t>
  </si>
  <si>
    <t xml:space="preserve">SBK|Ministarstvo prostornog uređenja, građenja, zaštite okoliša, povratka i stambenih poslova </t>
  </si>
  <si>
    <t>Gabela</t>
  </si>
  <si>
    <t>098</t>
  </si>
  <si>
    <t>10.83</t>
  </si>
  <si>
    <t>Prerada čaja i kafe</t>
  </si>
  <si>
    <t xml:space="preserve">TK|Ministarstvo unutrašnjih poslova </t>
  </si>
  <si>
    <t>100</t>
  </si>
  <si>
    <t>10.84</t>
  </si>
  <si>
    <t>Proizvodnja začina i drugih dodataka hrani</t>
  </si>
  <si>
    <t xml:space="preserve">TK|Ministarstvo finansija </t>
  </si>
  <si>
    <t>Globarica</t>
  </si>
  <si>
    <t>Vogošća</t>
  </si>
  <si>
    <t>080</t>
  </si>
  <si>
    <t>10.85</t>
  </si>
  <si>
    <t>Proizvodnja gotove hrane i jela</t>
  </si>
  <si>
    <t xml:space="preserve">TK|Ministarstvo za kulturu, sport i mlade </t>
  </si>
  <si>
    <t>Glogošnica</t>
  </si>
  <si>
    <t>10.86</t>
  </si>
  <si>
    <t>Proizvodnja homogeniziranih prehrambenih preparata i dijetetske hrane</t>
  </si>
  <si>
    <t xml:space="preserve">TK|Ministarstvo obrazovanja i nauke </t>
  </si>
  <si>
    <t>Gojevići</t>
  </si>
  <si>
    <t>103</t>
  </si>
  <si>
    <t>10.89</t>
  </si>
  <si>
    <t>Proizvodnja ostalih prehrambenih proizvoda, d. n.</t>
  </si>
  <si>
    <t xml:space="preserve">TK|Ministarstvo poljoprivrede, šumarstva i vodoprivrede </t>
  </si>
  <si>
    <t>105</t>
  </si>
  <si>
    <t>10.91</t>
  </si>
  <si>
    <t>Proizvodnja pripremljene stočne hrane</t>
  </si>
  <si>
    <t>TK|Ministarstvo prostornog uređenja i zaštite okoline</t>
  </si>
  <si>
    <t>Gornja Dubica</t>
  </si>
  <si>
    <t>106</t>
  </si>
  <si>
    <t>10.92</t>
  </si>
  <si>
    <t>Proizvodnja pripremljene hrane za kućne ljubimce</t>
  </si>
  <si>
    <t xml:space="preserve">TK|Ministarstvo trgovine, turizma i saobraćaja </t>
  </si>
  <si>
    <t>Gornja Koprivna</t>
  </si>
  <si>
    <t>11.01</t>
  </si>
  <si>
    <t>Destiliranje, pročišćavanje i miješanje alkoholnih pića</t>
  </si>
  <si>
    <t xml:space="preserve">TK|Ministarstvo pravosuđa i uprave </t>
  </si>
  <si>
    <t>Gornja Tuzla</t>
  </si>
  <si>
    <t>11.02</t>
  </si>
  <si>
    <t>Proizvodnja vina od grožđa</t>
  </si>
  <si>
    <t xml:space="preserve">TK|Ministarstvo za boračka pitanja </t>
  </si>
  <si>
    <t>11.03</t>
  </si>
  <si>
    <t>Proizvodnja jabukovače i ostalih voćnih vina</t>
  </si>
  <si>
    <t xml:space="preserve">TK|Ministarstvo privrede </t>
  </si>
  <si>
    <t>Gračac</t>
  </si>
  <si>
    <t>11.04</t>
  </si>
  <si>
    <t>Proizvodnja ostalih nedestiliranih fermentiranih pića</t>
  </si>
  <si>
    <t xml:space="preserve">TK|Ministarstvo za rad, socijalnu politiku i povratak </t>
  </si>
  <si>
    <t>11.05</t>
  </si>
  <si>
    <t>Proizvodnja piva</t>
  </si>
  <si>
    <t xml:space="preserve">TK|Ministarstvo zdravstva </t>
  </si>
  <si>
    <t>Gračanica kod Bugojna</t>
  </si>
  <si>
    <t>11.06</t>
  </si>
  <si>
    <t>Proizvodnja slada</t>
  </si>
  <si>
    <t xml:space="preserve">USK|Ministarstvo unutrašnjih poslova </t>
  </si>
  <si>
    <t>Gračanica Selo</t>
  </si>
  <si>
    <t>11.07</t>
  </si>
  <si>
    <t>Proizvodnja osvježavajućih pića; proizvodnja mineralne vode i drugih flaširanih voda</t>
  </si>
  <si>
    <t xml:space="preserve">USK|Ministarstvo pravosuđa i uprave </t>
  </si>
  <si>
    <t>Gradac</t>
  </si>
  <si>
    <t>12.00</t>
  </si>
  <si>
    <t>Proizvodnja duhanskih proizvoda</t>
  </si>
  <si>
    <t xml:space="preserve">USK|Ministarstvo finansija </t>
  </si>
  <si>
    <t>13.10</t>
  </si>
  <si>
    <t>Priprema i predenje tekstilnih vlakana</t>
  </si>
  <si>
    <t xml:space="preserve">USK|Ministarstvo privrede </t>
  </si>
  <si>
    <t>Grebnice</t>
  </si>
  <si>
    <t>13.20</t>
  </si>
  <si>
    <t>Tkanje tekstila</t>
  </si>
  <si>
    <t xml:space="preserve">USK|Ministarstvo zdravstva, rada i socijalne politike </t>
  </si>
  <si>
    <t>13.30</t>
  </si>
  <si>
    <t>Dovršavanje tekstila</t>
  </si>
  <si>
    <t xml:space="preserve">USK|Ministarstvo obrazovanja, nauke, kulture i sporta </t>
  </si>
  <si>
    <t>Guber</t>
  </si>
  <si>
    <t>13.91</t>
  </si>
  <si>
    <t>Proizvodnja pletenih i heklanih tkanina</t>
  </si>
  <si>
    <t xml:space="preserve">USK|Ministarstvo za građenje, prostorno uređenje i zaštitu okoliša </t>
  </si>
  <si>
    <t>Guča Gora</t>
  </si>
  <si>
    <t>13.92</t>
  </si>
  <si>
    <t>Proizvodnja gotovih tekstilnih proizvoda, osim odjeće</t>
  </si>
  <si>
    <t xml:space="preserve">USK|Ministarstvo poljoprivrede, vodoprivrede i šumarstva </t>
  </si>
  <si>
    <t>13.93</t>
  </si>
  <si>
    <t>Proizvodnja tepiha i prekrivača za pod</t>
  </si>
  <si>
    <t xml:space="preserve">USK|Ministarstvo za pitanja boraca i ratnih vojnih invalida </t>
  </si>
  <si>
    <t>Hajderovići</t>
  </si>
  <si>
    <t>13.94</t>
  </si>
  <si>
    <t>Proizvodnja užadi, konopaca, upletenog konca i mreža</t>
  </si>
  <si>
    <t xml:space="preserve">ZHK|Ministarstvo unutrašnjih poslova </t>
  </si>
  <si>
    <t>Haljinići</t>
  </si>
  <si>
    <t>13.95</t>
  </si>
  <si>
    <t>Proizvodnja netkanog tekstila i proizvoda od netkanog tekstila, osim odjeće</t>
  </si>
  <si>
    <t xml:space="preserve">ZHK|Ministarstvo pravosuđa i uprave </t>
  </si>
  <si>
    <t>Han Bila</t>
  </si>
  <si>
    <t>13.96</t>
  </si>
  <si>
    <t>Proizvodnja ostalih tehničkih i industrijskih tekstilnih proizvoda</t>
  </si>
  <si>
    <t xml:space="preserve">ZHK|Ministarstvo finansija </t>
  </si>
  <si>
    <t>Hodovo</t>
  </si>
  <si>
    <t>13.99</t>
  </si>
  <si>
    <t>Proizvodnja ostalih tekstilnih proizvoda, d. n.</t>
  </si>
  <si>
    <t xml:space="preserve">ZHK|Ministarstvo gospodarstva </t>
  </si>
  <si>
    <t>Hrasno</t>
  </si>
  <si>
    <t>14.11</t>
  </si>
  <si>
    <t>Proizvodnja kožne odjeće</t>
  </si>
  <si>
    <t xml:space="preserve">ZHK|Ministarstvo prostornog uređenja, graditeljstva i zaštite okoliša </t>
  </si>
  <si>
    <t>Husino</t>
  </si>
  <si>
    <t>14.12</t>
  </si>
  <si>
    <t>Proizvodnja radne odjeće</t>
  </si>
  <si>
    <t xml:space="preserve">ZHK|Ministarstvo obrazovanja, znanosti, kulture i sporta </t>
  </si>
  <si>
    <t>Hutovo</t>
  </si>
  <si>
    <t>14.13</t>
  </si>
  <si>
    <t>Proizvodnja ostale vanjske odjeće</t>
  </si>
  <si>
    <t xml:space="preserve">ZHK|Ministarstvo zdravstva, rada i socijalne skrbi </t>
  </si>
  <si>
    <t>14.14</t>
  </si>
  <si>
    <t>Proizvodnja veša</t>
  </si>
  <si>
    <t xml:space="preserve">ZHK|Ministarstvo hrvatskih branitelja iz Domovinskog rata </t>
  </si>
  <si>
    <t>14.19</t>
  </si>
  <si>
    <t>Proizvodnja ostale odjeće i pribora za odjeću</t>
  </si>
  <si>
    <t xml:space="preserve">ZDK|Ministarstvo finansija </t>
  </si>
  <si>
    <t>Ilovača</t>
  </si>
  <si>
    <t>14.20</t>
  </si>
  <si>
    <t>Proizvodnja proizvoda od krzna</t>
  </si>
  <si>
    <t xml:space="preserve">ZDK|Ministarstvo za privredu </t>
  </si>
  <si>
    <t>Izačić</t>
  </si>
  <si>
    <t>14.31</t>
  </si>
  <si>
    <t>Proizvodnja pletenih i heklanih čarapa</t>
  </si>
  <si>
    <t xml:space="preserve">ZDK|Ministarstvo za pravosuđe i upravu </t>
  </si>
  <si>
    <t>14.39</t>
  </si>
  <si>
    <t>Proizvodnja ostale pletene i heklane odjeće</t>
  </si>
  <si>
    <t xml:space="preserve">ZDK|Ministarstvo za poljoprivredu, šumarstvo i vodoprivredu </t>
  </si>
  <si>
    <t>15.11</t>
  </si>
  <si>
    <t>Štavljenje i obrada kože; dorada i bojenje krzna</t>
  </si>
  <si>
    <t xml:space="preserve">ZDK|Ministarstvo unutrašnjih poslova </t>
  </si>
  <si>
    <t>Janjići</t>
  </si>
  <si>
    <t>15.12</t>
  </si>
  <si>
    <t>Proizvodnja putnih i ručnih torba i sličnih proizvoda, sedlarskih i kaišarskih proizvoda</t>
  </si>
  <si>
    <t xml:space="preserve">ZDK|Ministarstvo za obrazovanje, nauku, kulturu i sport </t>
  </si>
  <si>
    <t>Jare</t>
  </si>
  <si>
    <t>15.20</t>
  </si>
  <si>
    <t>Proizvodnja obuće</t>
  </si>
  <si>
    <t xml:space="preserve">ZDK|Ministarstvo za prostorno uređenje, promet i komunikacije i zaštitu okoline </t>
  </si>
  <si>
    <t>Jelah</t>
  </si>
  <si>
    <t>16.10</t>
  </si>
  <si>
    <t>Piljenje i blanjanje drva (proizvodnja rezane građe); impregnacija drveta</t>
  </si>
  <si>
    <t xml:space="preserve">ZDK|Ministarstvo zdravstva </t>
  </si>
  <si>
    <t>Jezerski</t>
  </si>
  <si>
    <t>16.21</t>
  </si>
  <si>
    <t>Proizvodnja furnira i ostalih ploča od drva</t>
  </si>
  <si>
    <t xml:space="preserve">ZDK|Ministarstvo za boračka pitanja </t>
  </si>
  <si>
    <t>Kaćuni</t>
  </si>
  <si>
    <t>16.22</t>
  </si>
  <si>
    <t>Proizvodnja sastavljenog parketa</t>
  </si>
  <si>
    <t xml:space="preserve">ZDK|Ministarstvo za rad, socijalnu politiku i izbjeglice </t>
  </si>
  <si>
    <t>16.23</t>
  </si>
  <si>
    <t>Proizvodnja ostale građevne stolarije i elemenata</t>
  </si>
  <si>
    <t>16.24</t>
  </si>
  <si>
    <t>Proizvodnja ambalaže od drva</t>
  </si>
  <si>
    <t>Kamenica</t>
  </si>
  <si>
    <t>16.29</t>
  </si>
  <si>
    <t>Proizvodnja ostalih proizvoda od drva, proizvoda od pluta, slame i pletarskih materijala</t>
  </si>
  <si>
    <t>Kaonik</t>
  </si>
  <si>
    <t>17.11</t>
  </si>
  <si>
    <t>Proizvodnja celuloze</t>
  </si>
  <si>
    <t>Karadže</t>
  </si>
  <si>
    <t>17.12</t>
  </si>
  <si>
    <t>Proizvodnja papira i kartona</t>
  </si>
  <si>
    <t>Karaula</t>
  </si>
  <si>
    <t>17.21</t>
  </si>
  <si>
    <t>Proizvodnja valovitog papira i kartona te ambalaže od papira i kartona</t>
  </si>
  <si>
    <t>Kazaginac</t>
  </si>
  <si>
    <t>17.22</t>
  </si>
  <si>
    <t>Proizvodnja proizvoda za domaćinstvo i higijenu te toaletnih potrepština od papira</t>
  </si>
  <si>
    <t>17.23</t>
  </si>
  <si>
    <t>Proizvodnja kancelarijskog materijala od papira</t>
  </si>
  <si>
    <t>Kiseljak kod Tuzle</t>
  </si>
  <si>
    <t>17.24</t>
  </si>
  <si>
    <t>Proizvodnja zidnih tapeta</t>
  </si>
  <si>
    <t>17.29</t>
  </si>
  <si>
    <t>Proizvodnja ostalih proizvoda od papira i kartona</t>
  </si>
  <si>
    <t>Klobuk (Ljubuški)</t>
  </si>
  <si>
    <t>18.11</t>
  </si>
  <si>
    <t>Štampanje novina</t>
  </si>
  <si>
    <t>Klokotnica</t>
  </si>
  <si>
    <t>18.12</t>
  </si>
  <si>
    <t>Ostalo štampanje</t>
  </si>
  <si>
    <t>18.13</t>
  </si>
  <si>
    <t>Usluge pripreme za štampu i objavljivanje</t>
  </si>
  <si>
    <t>Kočerin</t>
  </si>
  <si>
    <t>18.14</t>
  </si>
  <si>
    <t>Knjigoveške i srodne usluge</t>
  </si>
  <si>
    <t>Kongora</t>
  </si>
  <si>
    <t>18.20</t>
  </si>
  <si>
    <t>Umnožavanje snimljenih zapisa</t>
  </si>
  <si>
    <t>19.10</t>
  </si>
  <si>
    <t>Proizvodnja proizvoda koksnih peći</t>
  </si>
  <si>
    <t>Konjodor</t>
  </si>
  <si>
    <t>19.20</t>
  </si>
  <si>
    <t>Proizvodnja rafiniranih naftnih proizvoda</t>
  </si>
  <si>
    <t>Kosova</t>
  </si>
  <si>
    <t>20.11</t>
  </si>
  <si>
    <t>Proizvodnja industrijskih plinova</t>
  </si>
  <si>
    <t>Kostrč</t>
  </si>
  <si>
    <t>20.12</t>
  </si>
  <si>
    <t>Proizvodnja koloranata i pigmenata</t>
  </si>
  <si>
    <t>Kovači (Zavidovići)</t>
  </si>
  <si>
    <t>20.13</t>
  </si>
  <si>
    <t>Proizvodnja ostalih anorganskih osnovnih hemikalija</t>
  </si>
  <si>
    <t>Kraljeva Sutjeska</t>
  </si>
  <si>
    <t>20.14</t>
  </si>
  <si>
    <t>Proizvodnja ostalih osnovnih organskih hemikalija</t>
  </si>
  <si>
    <t>Krasulje</t>
  </si>
  <si>
    <t>20.15</t>
  </si>
  <si>
    <t>Proizvodnja gnojiva i dušičnih spojeva</t>
  </si>
  <si>
    <t>20.16</t>
  </si>
  <si>
    <t>Proizvodnja plastičnih masa u primarnim oblicima</t>
  </si>
  <si>
    <t>Krnjeuša</t>
  </si>
  <si>
    <t>20.17</t>
  </si>
  <si>
    <t>Proizvodnja sintetičkog kaučuka u primarnim oblicima</t>
  </si>
  <si>
    <t>Kruševo</t>
  </si>
  <si>
    <t>20.20</t>
  </si>
  <si>
    <t>Proizvodnja pesticida i drugih agrohemijskih proizvoda</t>
  </si>
  <si>
    <t>Kulen Vakuf</t>
  </si>
  <si>
    <t>20.30</t>
  </si>
  <si>
    <t>Proizvodnja boja, lakova i sličnih premaza, grafičkih boja i kitova</t>
  </si>
  <si>
    <t>20.41</t>
  </si>
  <si>
    <t>Proizvodnja sapuna i deterdženata, sredstava za čišćenje i poliranje</t>
  </si>
  <si>
    <t>Lepenica</t>
  </si>
  <si>
    <t>20.42</t>
  </si>
  <si>
    <t>Proizvodnja parfema i toaletno-kozmetičkih preparata</t>
  </si>
  <si>
    <t>Lipnica</t>
  </si>
  <si>
    <t>20.51</t>
  </si>
  <si>
    <t>Proizvodnja eksploziva</t>
  </si>
  <si>
    <t>Lištani</t>
  </si>
  <si>
    <t>20.52</t>
  </si>
  <si>
    <t>Proizvodnja ljepila</t>
  </si>
  <si>
    <t>20.53</t>
  </si>
  <si>
    <t>Proizvodnja eteričnih ulja</t>
  </si>
  <si>
    <t>20.59</t>
  </si>
  <si>
    <t>Proizvodnja ostalih hemijskih proizvoda, d. n.</t>
  </si>
  <si>
    <t>Lukavica</t>
  </si>
  <si>
    <t>20.60</t>
  </si>
  <si>
    <t>Proizvodnja umjetnih vlakana</t>
  </si>
  <si>
    <t>Lusnić</t>
  </si>
  <si>
    <t>21.10</t>
  </si>
  <si>
    <t>Proizvodnja osnovnih farmaceutskih proizvoda</t>
  </si>
  <si>
    <t>Lušci Palanka</t>
  </si>
  <si>
    <t>21.20</t>
  </si>
  <si>
    <t>Proizvodnja farmaceutskih preparata</t>
  </si>
  <si>
    <t>Ljubače</t>
  </si>
  <si>
    <t>22.11</t>
  </si>
  <si>
    <t>Proizvodnja vanjskih i unutrašnjih guma za vozila; protektiranje vanjskih guma za vozila</t>
  </si>
  <si>
    <t>22.19</t>
  </si>
  <si>
    <t>Proizvodnja ostalih proizvoda od gume</t>
  </si>
  <si>
    <t>Ljuti Dolac</t>
  </si>
  <si>
    <t>22.21</t>
  </si>
  <si>
    <t>Proizvodnja ploča, listova, cijevi i profila od plastičnih masa</t>
  </si>
  <si>
    <t>22.22</t>
  </si>
  <si>
    <t>Proizvodnja ambalaže od plastičnih masa</t>
  </si>
  <si>
    <t>Mala Kladuša</t>
  </si>
  <si>
    <t>22.23</t>
  </si>
  <si>
    <t>Proizvodnja proizvoda od plastičnih masa za građevinarstvo</t>
  </si>
  <si>
    <t>Malešići</t>
  </si>
  <si>
    <t>22.29</t>
  </si>
  <si>
    <t>Proizvodnja ostalih proizvoda od plastičnih masa</t>
  </si>
  <si>
    <t>Matići</t>
  </si>
  <si>
    <t>23.11</t>
  </si>
  <si>
    <t>Proizvodnja ravnog stakla</t>
  </si>
  <si>
    <t>Međugorje</t>
  </si>
  <si>
    <t>23.12</t>
  </si>
  <si>
    <t>Oblikovanje i obrada ravnog stakla</t>
  </si>
  <si>
    <t>Mehurići</t>
  </si>
  <si>
    <t>23.13</t>
  </si>
  <si>
    <t>Proizvodnja šupljeg stakla</t>
  </si>
  <si>
    <t>Mesihovina</t>
  </si>
  <si>
    <t>23.14</t>
  </si>
  <si>
    <t>Proizvodnja staklenih vlakana</t>
  </si>
  <si>
    <t>Miričina</t>
  </si>
  <si>
    <t>23.19</t>
  </si>
  <si>
    <t>Proizvodnja i obrada ostalog stakla, uključujući tehničke proizvode od stakla</t>
  </si>
  <si>
    <t>23.20</t>
  </si>
  <si>
    <t>Proizvodnja vatrostalnih proizvoda</t>
  </si>
  <si>
    <t>Mramor</t>
  </si>
  <si>
    <t>23.31</t>
  </si>
  <si>
    <t>Proizvodnja keramičkih pločica i podnih ploča</t>
  </si>
  <si>
    <t>Mravinjac</t>
  </si>
  <si>
    <t>23.32</t>
  </si>
  <si>
    <t>Proizvodnja opeke, crijepa i ostalih proizvoda od pečene gline za građevinarstvo</t>
  </si>
  <si>
    <t>Nemila</t>
  </si>
  <si>
    <t>23.41</t>
  </si>
  <si>
    <t>Proizvodnja keramičkih proizvoda za domaćinstvo i ukrasnih predmeta</t>
  </si>
  <si>
    <t>23.42</t>
  </si>
  <si>
    <t>Proizvodnja sanitarne opreme od keramike</t>
  </si>
  <si>
    <t>Nišići</t>
  </si>
  <si>
    <t>23.43</t>
  </si>
  <si>
    <t>Proizvodnja keramičkih izolatora i izolacijskog pribora</t>
  </si>
  <si>
    <t>Nova Bila</t>
  </si>
  <si>
    <t>23.44</t>
  </si>
  <si>
    <t>Proizvodnja ostalih tehničkih proizvoda od keramike</t>
  </si>
  <si>
    <t>Novi Šeher</t>
  </si>
  <si>
    <t>23.49</t>
  </si>
  <si>
    <t>Proizvodnja ostalih proizvoda od keramike</t>
  </si>
  <si>
    <t>23.51</t>
  </si>
  <si>
    <t>Proizvodnja cementa</t>
  </si>
  <si>
    <t>Oborci</t>
  </si>
  <si>
    <t>23.52</t>
  </si>
  <si>
    <t>Proizvodnja kreča i gipsa</t>
  </si>
  <si>
    <t>23.61</t>
  </si>
  <si>
    <t>Proizvodnja proizvoda od betona za građevinarstvo</t>
  </si>
  <si>
    <t>23.62</t>
  </si>
  <si>
    <t>Proizvodnja proizvoda od gipsa za građevinarstvo</t>
  </si>
  <si>
    <t>Orahovica Donja</t>
  </si>
  <si>
    <t>23.63</t>
  </si>
  <si>
    <t>Proizvodnja gotove betonske smjese</t>
  </si>
  <si>
    <t>23.64</t>
  </si>
  <si>
    <t>Proizvodnja žbuke</t>
  </si>
  <si>
    <t>Orguz</t>
  </si>
  <si>
    <t>23.65</t>
  </si>
  <si>
    <t>Proizvodnja (vlaknastog) fibro-cementa</t>
  </si>
  <si>
    <t>Ostrožac (Cazin)</t>
  </si>
  <si>
    <t>23.69</t>
  </si>
  <si>
    <t>Proizvodnja ostalih proizvoda od betona, cementa i gipsa</t>
  </si>
  <si>
    <t>Ostrožac (Jablanica)</t>
  </si>
  <si>
    <t>23.70</t>
  </si>
  <si>
    <t>Rezanje, oblikovanje i obrada kamena</t>
  </si>
  <si>
    <t>Oštra Luka</t>
  </si>
  <si>
    <t>23.91</t>
  </si>
  <si>
    <t>Proizvodnja brusnih proizvoda</t>
  </si>
  <si>
    <t>Otoka</t>
  </si>
  <si>
    <t>23.99</t>
  </si>
  <si>
    <t>Proizvodnja ostalih nemetalnih mineralnih proizvoda, d. n.</t>
  </si>
  <si>
    <t>Ozimica</t>
  </si>
  <si>
    <t>24.10</t>
  </si>
  <si>
    <t>Proizvodnja sirovog željeza, čelika i ferolegura</t>
  </si>
  <si>
    <t>Pajić Polje</t>
  </si>
  <si>
    <t>24.20</t>
  </si>
  <si>
    <t>Proizvodnja cijevi, crijeva, šupljih profila i pripadajućeg pribora od čelika</t>
  </si>
  <si>
    <t>24.31</t>
  </si>
  <si>
    <t>Hladno vučenje šipki</t>
  </si>
  <si>
    <t>Pazarić</t>
  </si>
  <si>
    <t>24.32</t>
  </si>
  <si>
    <t>Hladno valjanje uskih vrpci</t>
  </si>
  <si>
    <t>Pećigrad</t>
  </si>
  <si>
    <t>24.33</t>
  </si>
  <si>
    <t>Hladno oblikovanje i profiliranje</t>
  </si>
  <si>
    <t>Počulica</t>
  </si>
  <si>
    <t>24.34</t>
  </si>
  <si>
    <t>Hladno vučenje žice</t>
  </si>
  <si>
    <t>Podhum</t>
  </si>
  <si>
    <t>24.41</t>
  </si>
  <si>
    <t>Proizvodnja plemenitih metala</t>
  </si>
  <si>
    <t>Podlugovi</t>
  </si>
  <si>
    <t>24.42</t>
  </si>
  <si>
    <t>Proizvodnja aluminija</t>
  </si>
  <si>
    <t>Podorašac</t>
  </si>
  <si>
    <t>24.43</t>
  </si>
  <si>
    <t>Proizvodnja olova, cinka i kositra</t>
  </si>
  <si>
    <t>Podorašje</t>
  </si>
  <si>
    <t>24.44</t>
  </si>
  <si>
    <t>Proizvodnja bakra</t>
  </si>
  <si>
    <t>Podvelež</t>
  </si>
  <si>
    <t>24.45</t>
  </si>
  <si>
    <t>Proizvodnja ostalih obojenih metala</t>
  </si>
  <si>
    <t>Podzvizd</t>
  </si>
  <si>
    <t>24.46</t>
  </si>
  <si>
    <t>Obrada nuklearnog goriva</t>
  </si>
  <si>
    <t>Pokoj</t>
  </si>
  <si>
    <t>24.51</t>
  </si>
  <si>
    <t>Lijevanje željeza</t>
  </si>
  <si>
    <t>Poljice</t>
  </si>
  <si>
    <t>24.52</t>
  </si>
  <si>
    <t>Lijevanje čelika</t>
  </si>
  <si>
    <t>24.53</t>
  </si>
  <si>
    <t>Lijevanje lakih metala</t>
  </si>
  <si>
    <t>Potoci</t>
  </si>
  <si>
    <t>24.54</t>
  </si>
  <si>
    <t>Lijevanje ostalih obojenih metala</t>
  </si>
  <si>
    <t>Potočani</t>
  </si>
  <si>
    <t>25.11</t>
  </si>
  <si>
    <t>Proizvodnja metalnih konstrukcija i njihovih dijelova</t>
  </si>
  <si>
    <t>Priluka</t>
  </si>
  <si>
    <t>25.12</t>
  </si>
  <si>
    <t>Proizvodnja vrata i prozora od metala</t>
  </si>
  <si>
    <t>Prisoje</t>
  </si>
  <si>
    <t>25.21</t>
  </si>
  <si>
    <t>Proizvodnja radijatora i kotlova za centralno grijanje</t>
  </si>
  <si>
    <t>Prolog</t>
  </si>
  <si>
    <t>25.29</t>
  </si>
  <si>
    <t>Proizvodnja ostalih metalnih cisterni, rezervoara i sličnih posuda</t>
  </si>
  <si>
    <t>25.30</t>
  </si>
  <si>
    <t>Proizvodnja parnih kotlova, osim kotlova za centralno grijanje</t>
  </si>
  <si>
    <t>Prud</t>
  </si>
  <si>
    <t>25.40</t>
  </si>
  <si>
    <t>Proizvodnja oružja i municije</t>
  </si>
  <si>
    <t>Prusac</t>
  </si>
  <si>
    <t>25.50</t>
  </si>
  <si>
    <t>Kovanje, presovanje, štancanje i valjanje metala; metalurgija praha</t>
  </si>
  <si>
    <t>Pržići</t>
  </si>
  <si>
    <t>25.61</t>
  </si>
  <si>
    <t>Površinska obrada i prevlačenje metala</t>
  </si>
  <si>
    <t>Puhovac</t>
  </si>
  <si>
    <t>25.62</t>
  </si>
  <si>
    <t>Mašinska obrada metala</t>
  </si>
  <si>
    <t>Puračić</t>
  </si>
  <si>
    <t>25.71</t>
  </si>
  <si>
    <t>Proizvodnja sječiva</t>
  </si>
  <si>
    <t>Radišići</t>
  </si>
  <si>
    <t>25.72</t>
  </si>
  <si>
    <t>Proizvodnja brava i okova</t>
  </si>
  <si>
    <t>Rainci Gornji</t>
  </si>
  <si>
    <t>25.73</t>
  </si>
  <si>
    <t>Proizvodnja alata</t>
  </si>
  <si>
    <t>Rakitno</t>
  </si>
  <si>
    <t>25.91</t>
  </si>
  <si>
    <t>Proizvodnja čeličnih buradi i sličnih posuda od čelika</t>
  </si>
  <si>
    <t>Rakovica</t>
  </si>
  <si>
    <t>25.92</t>
  </si>
  <si>
    <t>Proizvodnja ambalaže od lakih metala</t>
  </si>
  <si>
    <t>25.93</t>
  </si>
  <si>
    <t>Proizvodnja proizvoda od žice, lanaca i opruga</t>
  </si>
  <si>
    <t>Ripač</t>
  </si>
  <si>
    <t>25.94</t>
  </si>
  <si>
    <t>Proizvodnja veznih i vijčanih proizvoda</t>
  </si>
  <si>
    <t>Roško Polje</t>
  </si>
  <si>
    <t>25.99</t>
  </si>
  <si>
    <t>Proizvodnja ostalih gotovih proizvoda od metala, d. n.</t>
  </si>
  <si>
    <t>Ružići</t>
  </si>
  <si>
    <t>26.11</t>
  </si>
  <si>
    <t>Proizvodnja elektroničkih komponenata</t>
  </si>
  <si>
    <t>Sanica Gornja</t>
  </si>
  <si>
    <t>26.12</t>
  </si>
  <si>
    <t>Proizvodnja punih elektroničkih ploča</t>
  </si>
  <si>
    <t>26.20</t>
  </si>
  <si>
    <t>Proizvodnja računara i periferne opreme</t>
  </si>
  <si>
    <t>26.30</t>
  </si>
  <si>
    <t>Proizvodnja komunikacijske opreme</t>
  </si>
  <si>
    <t>26.40</t>
  </si>
  <si>
    <t>Proizvodnja elektroničkih uređaja za široku potrošnju</t>
  </si>
  <si>
    <t>26.51</t>
  </si>
  <si>
    <t>Proizvodnja instrumenata i aparata za mjerenje, ispitivanje i navođenje</t>
  </si>
  <si>
    <t>26.52</t>
  </si>
  <si>
    <t>Proizvodnja satova</t>
  </si>
  <si>
    <t>26.60</t>
  </si>
  <si>
    <t>Proizvodnja opreme za zračenje, elektromedicinske i elektroterapeutske opreme</t>
  </si>
  <si>
    <t>Semizovac</t>
  </si>
  <si>
    <t>26.70</t>
  </si>
  <si>
    <t>Proizvodnja optičkih instrumenata i fotografske opreme</t>
  </si>
  <si>
    <t>Simin Han</t>
  </si>
  <si>
    <t>26.80</t>
  </si>
  <si>
    <t>Proizvodnja magnetnih i optičkih medija</t>
  </si>
  <si>
    <t>Sladna</t>
  </si>
  <si>
    <t>27.11</t>
  </si>
  <si>
    <t>Proizvodnja elektromotora, generatora i transformatora</t>
  </si>
  <si>
    <t>Sovići</t>
  </si>
  <si>
    <t>27.12</t>
  </si>
  <si>
    <t>Proizvodnja uređaja za distribuciju i kontrolu električne energije</t>
  </si>
  <si>
    <t>27.20</t>
  </si>
  <si>
    <t>Proizvodnja baterija i akumulatora</t>
  </si>
  <si>
    <t>27.31</t>
  </si>
  <si>
    <t>Proizvodnja kablova od optičkih vlakana</t>
  </si>
  <si>
    <t>Stari Majdan</t>
  </si>
  <si>
    <t>27.32</t>
  </si>
  <si>
    <t>Proizvodnja ostalih elektroničkih i električnih žica i kablova</t>
  </si>
  <si>
    <t>Stari Vitez</t>
  </si>
  <si>
    <t>27.33</t>
  </si>
  <si>
    <t>Proizvodnja elektroinstalacijskog materijala</t>
  </si>
  <si>
    <t>Stijena</t>
  </si>
  <si>
    <t>27.40</t>
  </si>
  <si>
    <t>Proizvodnja električne opreme za rasvjetu</t>
  </si>
  <si>
    <t>Stjepan Polje</t>
  </si>
  <si>
    <t>27.51</t>
  </si>
  <si>
    <t>Proizvodnja električnih aparata za domaćinstvo</t>
  </si>
  <si>
    <t>27.52</t>
  </si>
  <si>
    <t>Proizvodnja neelektričnih aparata za domaćinstvo</t>
  </si>
  <si>
    <t>Stranjani</t>
  </si>
  <si>
    <t>27.90</t>
  </si>
  <si>
    <t>Proizvodnja ostale električne opreme</t>
  </si>
  <si>
    <t>Studenci</t>
  </si>
  <si>
    <t>28.11</t>
  </si>
  <si>
    <t>Proizvodnja motora i turbina, osim motora za avione i motorna vozila</t>
  </si>
  <si>
    <t>Stupari</t>
  </si>
  <si>
    <t>28.12</t>
  </si>
  <si>
    <t>Proizvodnja hidrauličnih pogonskih uređaja</t>
  </si>
  <si>
    <t>Šerići</t>
  </si>
  <si>
    <t>28.13</t>
  </si>
  <si>
    <t>Proizvodnja ostalih pumpi i kompresora</t>
  </si>
  <si>
    <t>Šibošnica</t>
  </si>
  <si>
    <t>28.14</t>
  </si>
  <si>
    <t>Proizvodnja ostalih slavina i ventila</t>
  </si>
  <si>
    <t>28.15</t>
  </si>
  <si>
    <t>Proizvodnja ležajeva, prijenosnika te prijenosnih i pogonskih elemenata</t>
  </si>
  <si>
    <t>Špionica</t>
  </si>
  <si>
    <t>28.21</t>
  </si>
  <si>
    <t>Proizvodnja peći, ložišta i plamenika</t>
  </si>
  <si>
    <t>Šturlić</t>
  </si>
  <si>
    <t>28.22</t>
  </si>
  <si>
    <t>Proizvodnja uređaja za dizanje i prenošenje</t>
  </si>
  <si>
    <t>Šujica</t>
  </si>
  <si>
    <t>28.23</t>
  </si>
  <si>
    <t>Proizvodnja kancelarijskih mašina i opreme (osim proizvodnje računara i periferne opreme)</t>
  </si>
  <si>
    <t>Šumatac</t>
  </si>
  <si>
    <t>28.24</t>
  </si>
  <si>
    <t>Proizvodnja ručnih prenosivih alata s vlastitim pogonom</t>
  </si>
  <si>
    <t>Tarčin</t>
  </si>
  <si>
    <t>28.25</t>
  </si>
  <si>
    <t>Proizvodnja rashladne i ventilacijske opreme, osim za domaćinstvo</t>
  </si>
  <si>
    <t>28.29</t>
  </si>
  <si>
    <t>Proizvodnja ostalih mašina za opće namjene, d. n.</t>
  </si>
  <si>
    <t>28.30</t>
  </si>
  <si>
    <t>Proizvodnja mašina za poljoprivredu i šumarstvo</t>
  </si>
  <si>
    <t>Tešanjka</t>
  </si>
  <si>
    <t>28.41</t>
  </si>
  <si>
    <t>Proizvodnja mašina za obradu metala</t>
  </si>
  <si>
    <t>Tihaljina</t>
  </si>
  <si>
    <t>28.49</t>
  </si>
  <si>
    <t>Proizvodnja ostalih alatnih mašina</t>
  </si>
  <si>
    <t>Tinja</t>
  </si>
  <si>
    <t>28.91</t>
  </si>
  <si>
    <t>Proizvodnja mašina za metalurgiju</t>
  </si>
  <si>
    <t>Todorovo</t>
  </si>
  <si>
    <t>28.92</t>
  </si>
  <si>
    <t>Proizvodnja mašina za rudnike, kamenolome i građevinarstvo</t>
  </si>
  <si>
    <t>Tojšići</t>
  </si>
  <si>
    <t>28.93</t>
  </si>
  <si>
    <t>Proizvodnja mašina za industriju hrane, pića i duhana</t>
  </si>
  <si>
    <t>Tolisa</t>
  </si>
  <si>
    <t>28.94</t>
  </si>
  <si>
    <t>Proizvodnja mašina za industriju tekstila, odjeće i kože</t>
  </si>
  <si>
    <t>28.95</t>
  </si>
  <si>
    <t>Proizvodnja mašina za industriju papira i kartona</t>
  </si>
  <si>
    <t>Torlakovac</t>
  </si>
  <si>
    <t>28.96</t>
  </si>
  <si>
    <t>Proizvodnja mašina za plastiku i gumu</t>
  </si>
  <si>
    <t>28.99</t>
  </si>
  <si>
    <t>Proizvodnja ostalih mašina za posebne namjene, d. n.</t>
  </si>
  <si>
    <t>Trebinja</t>
  </si>
  <si>
    <t>29.10</t>
  </si>
  <si>
    <t>Proizvodnja motornih vozila</t>
  </si>
  <si>
    <t>Tržačka Raštela</t>
  </si>
  <si>
    <t>29.20</t>
  </si>
  <si>
    <t>Proizvodnja karoserija za motorna vozila; proizvodnja prikolica i poluprikolica</t>
  </si>
  <si>
    <t>Turbe</t>
  </si>
  <si>
    <t>29.31</t>
  </si>
  <si>
    <t>Proizvodnja električne i elektroničke opreme za motorna vozila</t>
  </si>
  <si>
    <t>Turija</t>
  </si>
  <si>
    <t>29.32</t>
  </si>
  <si>
    <t>Proizvodnja ostalih dijelova i pribora za motorna vozila</t>
  </si>
  <si>
    <t>30.11</t>
  </si>
  <si>
    <t>Gradnja brodova i plovećih objekata</t>
  </si>
  <si>
    <t>30.12</t>
  </si>
  <si>
    <t>Gradnja čamaca za razonodu i sportskih čamaca</t>
  </si>
  <si>
    <t>Ustikolina</t>
  </si>
  <si>
    <t>30.20</t>
  </si>
  <si>
    <t>Proizvodnja željezničkih lokomotiva i tračničkih vozila</t>
  </si>
  <si>
    <t>Uzdol</t>
  </si>
  <si>
    <t>30.30</t>
  </si>
  <si>
    <t>Proizvodnja aviona i svemirskih letjelica te srodnih prijevoznih sredstava i opreme</t>
  </si>
  <si>
    <t>30.40</t>
  </si>
  <si>
    <t>Proizvodnja vojnih borbenih vozila</t>
  </si>
  <si>
    <t>Vareš Majdan</t>
  </si>
  <si>
    <t>30.91</t>
  </si>
  <si>
    <t>Proizvodnja motocikala</t>
  </si>
  <si>
    <t>Varoška Rijeka</t>
  </si>
  <si>
    <t>30.92</t>
  </si>
  <si>
    <t>Proizvodnja bicikala i invalidskih kolica</t>
  </si>
  <si>
    <t>Velika Gata</t>
  </si>
  <si>
    <t>30.99</t>
  </si>
  <si>
    <t>Proizvodnja ostalih prijevoznih sredstava, d. n.</t>
  </si>
  <si>
    <t>31.01</t>
  </si>
  <si>
    <t>Proizvodnja namještaja za poslovne i prodajne prostore</t>
  </si>
  <si>
    <t>Vesela</t>
  </si>
  <si>
    <t>31.02</t>
  </si>
  <si>
    <t>Proizvodnja kuhinjskog namještaja</t>
  </si>
  <si>
    <t>Vidoši</t>
  </si>
  <si>
    <t>31.03</t>
  </si>
  <si>
    <t>Proizvodnja madraca</t>
  </si>
  <si>
    <t>Vidovice</t>
  </si>
  <si>
    <t>31.09</t>
  </si>
  <si>
    <t>Proizvodnja ostalog namještaja</t>
  </si>
  <si>
    <t>Vinac</t>
  </si>
  <si>
    <t>32.11</t>
  </si>
  <si>
    <t>Proizvodnja kovanog novca</t>
  </si>
  <si>
    <t>Vir</t>
  </si>
  <si>
    <t>32.12</t>
  </si>
  <si>
    <t>Proizvodnja nakita i srodnih proizvoda</t>
  </si>
  <si>
    <t>32.13</t>
  </si>
  <si>
    <t>Proizvodnja imitacije nakita (bižuterije) i srodnih proizvoda</t>
  </si>
  <si>
    <t>Višići</t>
  </si>
  <si>
    <t>32.20</t>
  </si>
  <si>
    <t>Proizvodnja muzičkih instrumenata</t>
  </si>
  <si>
    <t>32.30</t>
  </si>
  <si>
    <t>Proizvodnja sportske opreme</t>
  </si>
  <si>
    <t>Vitina</t>
  </si>
  <si>
    <t>32.40</t>
  </si>
  <si>
    <t>Proizvodnja igara i igračaka</t>
  </si>
  <si>
    <t>Vitkovići</t>
  </si>
  <si>
    <t>32.50</t>
  </si>
  <si>
    <t>Proizvodnja medicinskih i stomatoloških instrumenata i pribora</t>
  </si>
  <si>
    <t>32.91</t>
  </si>
  <si>
    <t>Proizvodnja metli i četaka</t>
  </si>
  <si>
    <t>Vozuća</t>
  </si>
  <si>
    <t>32.99</t>
  </si>
  <si>
    <t>Ostala prerađivačka industrija, d. n.</t>
  </si>
  <si>
    <t>Vrapčići</t>
  </si>
  <si>
    <t>33.11</t>
  </si>
  <si>
    <t>Popravak proizvoda od metala</t>
  </si>
  <si>
    <t>Vrhpolje</t>
  </si>
  <si>
    <t>33.12</t>
  </si>
  <si>
    <t>Popravak mašina</t>
  </si>
  <si>
    <t>Vrnograč</t>
  </si>
  <si>
    <t>33.13</t>
  </si>
  <si>
    <t>Popravak elektroničke i optičke opreme</t>
  </si>
  <si>
    <t>Vrsta</t>
  </si>
  <si>
    <t>33.14</t>
  </si>
  <si>
    <t>Popravak električne opreme</t>
  </si>
  <si>
    <t>Vučkovci</t>
  </si>
  <si>
    <t>33.15</t>
  </si>
  <si>
    <t>Popravak i održavanje brodova i čamaca</t>
  </si>
  <si>
    <t>33.16</t>
  </si>
  <si>
    <t>Popravak i održavanje aviona i svemirskih letjelica</t>
  </si>
  <si>
    <t>Zborište</t>
  </si>
  <si>
    <t>33.17</t>
  </si>
  <si>
    <t>Popravak i održavanje ostalih prijevoznih sredstava</t>
  </si>
  <si>
    <t>Zelinja</t>
  </si>
  <si>
    <t>33.19</t>
  </si>
  <si>
    <t>Popravak ostale opreme</t>
  </si>
  <si>
    <t>33.20</t>
  </si>
  <si>
    <t>Instaliranje industrijskih mašina i opreme</t>
  </si>
  <si>
    <t>Željezno Polje</t>
  </si>
  <si>
    <t>35.11</t>
  </si>
  <si>
    <t>Proizvodnja električne energije</t>
  </si>
  <si>
    <t>35.12</t>
  </si>
  <si>
    <t>Prijenos električne energije</t>
  </si>
  <si>
    <t>35.13</t>
  </si>
  <si>
    <t>Distribucija električne energije</t>
  </si>
  <si>
    <t>Župča</t>
  </si>
  <si>
    <t>35.14</t>
  </si>
  <si>
    <t>Trgovina električnom energijom</t>
  </si>
  <si>
    <t>35.21</t>
  </si>
  <si>
    <t>Proizvodnja plina</t>
  </si>
  <si>
    <t>35.22</t>
  </si>
  <si>
    <t>Distribucija plinovitih goriva distribucijskom mrežom</t>
  </si>
  <si>
    <t>35.23</t>
  </si>
  <si>
    <t>Trgovina plinom distribucijskom mrežom</t>
  </si>
  <si>
    <t>35.30</t>
  </si>
  <si>
    <t>Proizvodnja i snabdijevanje parom i klimatizacija</t>
  </si>
  <si>
    <t>36.00</t>
  </si>
  <si>
    <t>Sakupljanje, pročišćavanje i snabdijevanje vodom</t>
  </si>
  <si>
    <t>37.00</t>
  </si>
  <si>
    <t>Uklanjanje otpadnih voda</t>
  </si>
  <si>
    <t>38.11</t>
  </si>
  <si>
    <t>Sakupljanje neopasnog otpada</t>
  </si>
  <si>
    <t>38.12</t>
  </si>
  <si>
    <t>Sakupljanje opasnog otpada</t>
  </si>
  <si>
    <t>38.21</t>
  </si>
  <si>
    <t>Obrada i zbrinjavanje neopasnog otpada</t>
  </si>
  <si>
    <t>38.22</t>
  </si>
  <si>
    <t>Obrada i zbrinjavanje opasnog otpada</t>
  </si>
  <si>
    <t>38.31</t>
  </si>
  <si>
    <t>Rastavljanje olupina</t>
  </si>
  <si>
    <t>38.32</t>
  </si>
  <si>
    <t>Reciklaža posebno izdvojenih materijala</t>
  </si>
  <si>
    <t>39.00</t>
  </si>
  <si>
    <t>Djelatnosti sanacije okoliša te ostale djelatnosti upravljanja otpadom</t>
  </si>
  <si>
    <t>41.10</t>
  </si>
  <si>
    <t>Organizacija izvođenja građevinskih projekata</t>
  </si>
  <si>
    <t>41.20</t>
  </si>
  <si>
    <t>Gradnja stambenih i nestambenih zgrada</t>
  </si>
  <si>
    <t>42.11</t>
  </si>
  <si>
    <t>Gradnja cesta i autocesta</t>
  </si>
  <si>
    <t>42.12</t>
  </si>
  <si>
    <t>Gradnja željezničkih pruga i podzemnih željeznica</t>
  </si>
  <si>
    <t>42.13</t>
  </si>
  <si>
    <t>Gradnja mostova i tunela</t>
  </si>
  <si>
    <t>42.21</t>
  </si>
  <si>
    <t>Gradnja cjevovoda za tečnosti i plinove</t>
  </si>
  <si>
    <t>42.22</t>
  </si>
  <si>
    <t>Gradnja vodova za električnu struju i telekomunikacije</t>
  </si>
  <si>
    <t>42.91</t>
  </si>
  <si>
    <t>Gradnja hidrograđevinskih objekata</t>
  </si>
  <si>
    <t>42.99</t>
  </si>
  <si>
    <t>Gradnja ostalih građevina niskogradnje, d. n.</t>
  </si>
  <si>
    <t>43.11</t>
  </si>
  <si>
    <t>Uklanjanje građevina</t>
  </si>
  <si>
    <t>43.12</t>
  </si>
  <si>
    <t>Pripremni radovi na gradilištu</t>
  </si>
  <si>
    <t>43.13</t>
  </si>
  <si>
    <t>Ispitivanje terena za gradnju bušenjem i sondiranjem</t>
  </si>
  <si>
    <t>43.21</t>
  </si>
  <si>
    <t>Elektroinstalacijski radovi</t>
  </si>
  <si>
    <t>43.22</t>
  </si>
  <si>
    <t>Uvođenje instalacija vodovoda, kanalizacije i plina i instalacija za grijanje i klimatizaciju</t>
  </si>
  <si>
    <t>43.29</t>
  </si>
  <si>
    <t>Ostali građevinski instalacijski radovi</t>
  </si>
  <si>
    <t>43.31</t>
  </si>
  <si>
    <t>Fasadni i štukaturski radovi</t>
  </si>
  <si>
    <t>43.32</t>
  </si>
  <si>
    <t>Ugradnja stolarije</t>
  </si>
  <si>
    <t>43.33</t>
  </si>
  <si>
    <t>Postavljanje podnih i zidnih obloga</t>
  </si>
  <si>
    <t>43.34</t>
  </si>
  <si>
    <t>Bojenje i staklarski radovi</t>
  </si>
  <si>
    <t>43.39</t>
  </si>
  <si>
    <t>Ostali završni građevinski radovi</t>
  </si>
  <si>
    <t>43.91</t>
  </si>
  <si>
    <t>Podizanje krovnih konstrukcija i pokrivanje krovova</t>
  </si>
  <si>
    <t>43.99</t>
  </si>
  <si>
    <t>Ostale specijalizirane građevinske djelatnosti, d. n.</t>
  </si>
  <si>
    <t>45.11</t>
  </si>
  <si>
    <t>Trgovina automobilima i motornim vozilima lake kategorije</t>
  </si>
  <si>
    <t>45.19</t>
  </si>
  <si>
    <t>Trgovina ostalim motornim vozilima</t>
  </si>
  <si>
    <t>45.20</t>
  </si>
  <si>
    <t>Održavanje i popravak motornih vozila</t>
  </si>
  <si>
    <t>45.31</t>
  </si>
  <si>
    <t>Trgovina na veliko dijelovima i priborom za motorna vozila</t>
  </si>
  <si>
    <t>45.32</t>
  </si>
  <si>
    <t>Trgovina na malo dijelovima i priborom za motorna vozila</t>
  </si>
  <si>
    <t>45.40</t>
  </si>
  <si>
    <t>Trgovina motociklima, dijelovima i priborom za motocikle te održavanje i popravak motocikala</t>
  </si>
  <si>
    <t>46.11</t>
  </si>
  <si>
    <t>Posredovanje u trgovini poljoprivrednim sirovinama, živim životinjama, tekstilnim sirovinama i poluproizvodima</t>
  </si>
  <si>
    <t>46.12</t>
  </si>
  <si>
    <t>Posredovanje u trgovini gorivima, rudama, metalima i industrijskim hemikalijama</t>
  </si>
  <si>
    <t>46.13</t>
  </si>
  <si>
    <t>Posredovanje u trgovini drvenom građom i građevinskim materijalom</t>
  </si>
  <si>
    <t>46.14</t>
  </si>
  <si>
    <t>Posredovanje u trgovini mašinima, industrijskom opremom, brodovima i avionima</t>
  </si>
  <si>
    <t>46.15</t>
  </si>
  <si>
    <t>Posredovanje u trgovini namještajem, proizvodima za domaćinstvo i željeznom robom</t>
  </si>
  <si>
    <t>46.16</t>
  </si>
  <si>
    <t>Posredovanje u trgovini tekstilom, odjećom, krznom, obućom i kožnim proizvodima</t>
  </si>
  <si>
    <t>46.17</t>
  </si>
  <si>
    <t>Posredovanje u trgovini hranom, pićima i duhanom</t>
  </si>
  <si>
    <t>46.18</t>
  </si>
  <si>
    <t>Posredovanje u trgovini specijaliziranoj za određene proizvode ili grupe ostalih proizvoda</t>
  </si>
  <si>
    <t>46.19</t>
  </si>
  <si>
    <t>Posredovanje u trgovini raznovrsnim proizvodima</t>
  </si>
  <si>
    <t>46.21</t>
  </si>
  <si>
    <t>Trgovina na veliko žitaricama, sirovim duhanom, sjemenjem i hranom za životinje</t>
  </si>
  <si>
    <t>46.22</t>
  </si>
  <si>
    <t>Trgovina na veliko cvijećem i sadnicama</t>
  </si>
  <si>
    <t>46.23</t>
  </si>
  <si>
    <t>Trgovina na veliko živim životinjama</t>
  </si>
  <si>
    <t>46.24</t>
  </si>
  <si>
    <t>Trgovina na veliko sirovim, štavljenim i dovršenim kožama</t>
  </si>
  <si>
    <t>46.31</t>
  </si>
  <si>
    <t>Trgovina na veliko voćem i povrćem</t>
  </si>
  <si>
    <t>46.32</t>
  </si>
  <si>
    <t>Trgovina na veliko mesom i mesnim proizvodima</t>
  </si>
  <si>
    <t>46.33</t>
  </si>
  <si>
    <t>Trgovina na veliko mlijekom, mliječnim proizvodima, jajima, jestivim uljima i mastima</t>
  </si>
  <si>
    <t>46.34</t>
  </si>
  <si>
    <t>Trgovina na veliko pićima</t>
  </si>
  <si>
    <t>46.35</t>
  </si>
  <si>
    <t>Trgovina na veliko duhanskim proizvodima</t>
  </si>
  <si>
    <t>46.36</t>
  </si>
  <si>
    <t>Trgovina na veliko šećerom, čokoladom i slatkišima</t>
  </si>
  <si>
    <t>46.37</t>
  </si>
  <si>
    <t>Trgovina na veliko kafom, čajem, kakaom i začinima</t>
  </si>
  <si>
    <t>46.38</t>
  </si>
  <si>
    <t>Trgovina na veliko ostalom hranom, uključujući ribe, ljuskare i mekušce</t>
  </si>
  <si>
    <t>46.39</t>
  </si>
  <si>
    <t>Nespecijalizirana trgovina na veliko hranom, pićima i duhanskim proizvodima</t>
  </si>
  <si>
    <t>46.41</t>
  </si>
  <si>
    <t>Trgovina na veliko tekstilom</t>
  </si>
  <si>
    <t>46.42</t>
  </si>
  <si>
    <t>Trgovina na veliko odjećom i obućom</t>
  </si>
  <si>
    <t>46.43</t>
  </si>
  <si>
    <t>Trgovina na veliko električnim aparatima za domaćinstvo</t>
  </si>
  <si>
    <t>46.44</t>
  </si>
  <si>
    <t>Trgovina na veliko porculanom, proizvodima od stakla i sredstvima za čišćenje</t>
  </si>
  <si>
    <t>46.45</t>
  </si>
  <si>
    <t>Trgovina na veliko parfemima i kozmetikom</t>
  </si>
  <si>
    <t>46.46</t>
  </si>
  <si>
    <t>Trgovina na veliko farmaceutskim proizvodima</t>
  </si>
  <si>
    <t>46.47</t>
  </si>
  <si>
    <t>Trgovina na veliko namještajem, tepisima i opremom za rasvjetu</t>
  </si>
  <si>
    <t>46.48</t>
  </si>
  <si>
    <t>Trgovina na veliko satovima i nakitom</t>
  </si>
  <si>
    <t>46.49</t>
  </si>
  <si>
    <t>Trgovina na veliko ostalim proizvodima za domaćinstvo</t>
  </si>
  <si>
    <t>46.51</t>
  </si>
  <si>
    <t>Trgovina na veliko računarima, perifernom opremom i softverom</t>
  </si>
  <si>
    <t>46.52</t>
  </si>
  <si>
    <t>Trgovina na veliko elektroničkim i telekomunikacijskim dijelovima i opremom</t>
  </si>
  <si>
    <t>46.61</t>
  </si>
  <si>
    <t>Trgovina na veliko poljoprivrednim mašinima, opremom i priborom</t>
  </si>
  <si>
    <t>46.62</t>
  </si>
  <si>
    <t>Trgovina na veliko alatnim mašinima</t>
  </si>
  <si>
    <t>46.63</t>
  </si>
  <si>
    <t>Trgovina na veliko mašinima za rudarstvo i građevinarstvo</t>
  </si>
  <si>
    <t>46.64</t>
  </si>
  <si>
    <t>Trgovina na veliko mašinima za tekstilnu industriju te mašinima za šivanje i pletenje</t>
  </si>
  <si>
    <t>46.65</t>
  </si>
  <si>
    <t>Trgovina na veliko kancelarijskim namještajem</t>
  </si>
  <si>
    <t>46.66</t>
  </si>
  <si>
    <t>Trgovina na veliko ostalim kancelarijskim mašinima i opremom</t>
  </si>
  <si>
    <t>46.69</t>
  </si>
  <si>
    <t>Trgovina na veliko ostalim mašinima i opremom</t>
  </si>
  <si>
    <t>46.71</t>
  </si>
  <si>
    <t>Trgovina na veliko krutim, tečnim i plinovitim gorivima i srodnim proizvodima</t>
  </si>
  <si>
    <t>46.72</t>
  </si>
  <si>
    <t>Trgovina na veliko metalima i metalnim rudama</t>
  </si>
  <si>
    <t>46.73</t>
  </si>
  <si>
    <t>Trgovina na veliko drvom, građevinskim materijalom i sanitarnom opremom</t>
  </si>
  <si>
    <t>46.74</t>
  </si>
  <si>
    <t>Trgovina na veliko metalnom robom, instalacijskim materijalom, uređajima i opremom za vodovod i grijanje</t>
  </si>
  <si>
    <t>46.75</t>
  </si>
  <si>
    <t>Trgovina na veliko hemijskim proizvodima</t>
  </si>
  <si>
    <t>46.76</t>
  </si>
  <si>
    <t>Trgovina na veliko ostalim poluproizvodima</t>
  </si>
  <si>
    <t>46.77</t>
  </si>
  <si>
    <t>Trgovina na veliko ostacima i otpacima</t>
  </si>
  <si>
    <t>46.90</t>
  </si>
  <si>
    <t>Nespecijalizirana trgovina na veliko</t>
  </si>
  <si>
    <t>47.11</t>
  </si>
  <si>
    <t>Trgovina na malo u nespecijaliziranim prodavnicama pretežno hranom, pićima i duhanskim proizvodima</t>
  </si>
  <si>
    <t>47.19</t>
  </si>
  <si>
    <t>Ostala trgovina na malo u nespecijaliziranim prodavnicama</t>
  </si>
  <si>
    <t>47.21</t>
  </si>
  <si>
    <t>Trgovina na malo voćem i povrćem u specijaliziranim prodavnicama</t>
  </si>
  <si>
    <t>47.22</t>
  </si>
  <si>
    <t>Trgovina na malo mesom i mesnim proizvodima u specijaliziranim prodavnicama</t>
  </si>
  <si>
    <t>47.23</t>
  </si>
  <si>
    <t>Trgovina na malo ribama, ljuskarima i mekušcima u specijaliziranim prodavnicama</t>
  </si>
  <si>
    <t>47.24</t>
  </si>
  <si>
    <t>Trgovina na malo hljebom, proizvodima od brašna, kolačima i slatkišima u specijaliziranim prodavnicama</t>
  </si>
  <si>
    <t>47.25</t>
  </si>
  <si>
    <t>Trgovina na malo pićima u specijaliziranim prodavnicama</t>
  </si>
  <si>
    <t>47.26</t>
  </si>
  <si>
    <t>Trgovina na malo duhanskim proizvodima u specijaliziranim prodavnicama</t>
  </si>
  <si>
    <t>47.29</t>
  </si>
  <si>
    <t>Ostala trgovina na malo prehrambenim proizvodima u specijaliziranim prodavnicama</t>
  </si>
  <si>
    <t>47.30</t>
  </si>
  <si>
    <t>Trgovina na malo motornim gorivima u specijaliziranim prodavnicama</t>
  </si>
  <si>
    <t>47.41</t>
  </si>
  <si>
    <t>Trgovina na malo računarima, perifernim jedinicama i softverom u specijaliziranim prodavnicama</t>
  </si>
  <si>
    <t>47.42</t>
  </si>
  <si>
    <t>Trgovina na malo telekomunikacijskom opremom u specijaliziranim prodavnicama</t>
  </si>
  <si>
    <t>47.43</t>
  </si>
  <si>
    <t>Trgovina na malo audio i videoopremom u specijaliziranim prodavnicama</t>
  </si>
  <si>
    <t>47.51</t>
  </si>
  <si>
    <t>Trgovina na malo tekstilom u specijaliziranim prodavnicama</t>
  </si>
  <si>
    <t>47.52</t>
  </si>
  <si>
    <t>Trgovina na malo metalnom robom, bojama i staklom u specijaliziranim prodavnicama</t>
  </si>
  <si>
    <t>47.53</t>
  </si>
  <si>
    <t>Trgovina na malo tepisima i prostiračima za pod, zidnim i podnim oblogama u specijaliziranim prodavnicama</t>
  </si>
  <si>
    <t>47.54</t>
  </si>
  <si>
    <t>Trgovina na malo električnim aparatima za domaćinstvo u specijaliziranim prodavnicama</t>
  </si>
  <si>
    <t>47.59</t>
  </si>
  <si>
    <t>Trgovina na malo namještajem, opremom za rasvjetu i ostalim proizvodima za domaćinstvo u specijaliziranim prodavnicama</t>
  </si>
  <si>
    <t>47.61</t>
  </si>
  <si>
    <t>Trgovina na malo knjigama u specijaliziranim prodavnicama</t>
  </si>
  <si>
    <t>47.62</t>
  </si>
  <si>
    <t>Trgovina na malo novinama, papirnom robom i pisaćim priborom u specijaliziranim prodavnicama</t>
  </si>
  <si>
    <t>47.63</t>
  </si>
  <si>
    <t>Trgovina na malo muzičkim i videozapisima u specijaliziranim prodavnicama</t>
  </si>
  <si>
    <t>47.64</t>
  </si>
  <si>
    <t>Trgovina na malo sportskom opremom u specijaliziranim prodavnicama</t>
  </si>
  <si>
    <t>47.65</t>
  </si>
  <si>
    <t>Trgovina na malo igrama i igračkama u specijaliziranim prodavnicama</t>
  </si>
  <si>
    <t>47.71</t>
  </si>
  <si>
    <t>Trgovina na malo odjećom u specijaliziranim prodavnicama</t>
  </si>
  <si>
    <t>47.72</t>
  </si>
  <si>
    <t>Trgovina na malo obućom i proizvodima od kože u specijaliziranim prodavnicama</t>
  </si>
  <si>
    <t>47.73</t>
  </si>
  <si>
    <t>Apoteke</t>
  </si>
  <si>
    <t>47.74</t>
  </si>
  <si>
    <t>Trgovina na malo medicinskim preparatima i ortopedskim pomagalima u specijaliziranim prodavnicama</t>
  </si>
  <si>
    <t>47.75</t>
  </si>
  <si>
    <t>Trgovina na malo kozmetičkim i toaletnim proizvodima u specijaliziranim prodavnicama</t>
  </si>
  <si>
    <t>47.76</t>
  </si>
  <si>
    <t>Trgovina na malo cvijećem, sadnicama, sjemenjem, gnojivom, kućnim ljubimcima i hranom za kućne ljubimce u specijaliziranim prodavnicama</t>
  </si>
  <si>
    <t>47.77</t>
  </si>
  <si>
    <t>Trgovina na malo satovima i nakitom u specijaliziranim prodavnicama</t>
  </si>
  <si>
    <t>47.78</t>
  </si>
  <si>
    <t>Ostala trgovina na malo novom robom u specijaliziranim prodavnicama</t>
  </si>
  <si>
    <t>47.79</t>
  </si>
  <si>
    <t>Trgovina na malo rabljenom robom u specijaliziranim prodavnicama</t>
  </si>
  <si>
    <t>47.81</t>
  </si>
  <si>
    <t>Trgovina na malo hranom, pićima i duhanskim proizvodima na štandovima i tržnicama</t>
  </si>
  <si>
    <t>47.82</t>
  </si>
  <si>
    <t>Trgovina na malo tekstilom, odjećom i obućom na štandovima i tržnicama</t>
  </si>
  <si>
    <t>47.89</t>
  </si>
  <si>
    <t>Trgovina na malo ostalom robom na štandovima i tržnicama</t>
  </si>
  <si>
    <t>47.91</t>
  </si>
  <si>
    <t>Trgovina na malo putem pošte ili interneta</t>
  </si>
  <si>
    <t>47.99</t>
  </si>
  <si>
    <t>Ostala trgovina na malo izvan prodavnica, štandova i tržnica</t>
  </si>
  <si>
    <t>49.10</t>
  </si>
  <si>
    <t>Željeznički prijevoz putnika, međugradski</t>
  </si>
  <si>
    <t>49.20</t>
  </si>
  <si>
    <t>Željeznički prijevoz robe</t>
  </si>
  <si>
    <t>49.31</t>
  </si>
  <si>
    <t>Gradski i prigradski kopneni prijevoz putnika</t>
  </si>
  <si>
    <t>49.32</t>
  </si>
  <si>
    <t>Taksi služba</t>
  </si>
  <si>
    <t>49.39</t>
  </si>
  <si>
    <t>Ostali kopneni prijevoz putnika, d. n.</t>
  </si>
  <si>
    <t>49.41</t>
  </si>
  <si>
    <t>Cestovni prijevoz robe</t>
  </si>
  <si>
    <t>49.42</t>
  </si>
  <si>
    <t>Usluge preseljenja</t>
  </si>
  <si>
    <t>49.50</t>
  </si>
  <si>
    <t>Cjevovodni transport</t>
  </si>
  <si>
    <t>50.10</t>
  </si>
  <si>
    <t>Pomorski i priobalni prijevoz putnika</t>
  </si>
  <si>
    <t>50.20</t>
  </si>
  <si>
    <t>Pomorski i priobalni prijevoz robe</t>
  </si>
  <si>
    <t>50.30</t>
  </si>
  <si>
    <t>Prijevoz putnika unutrašnjim vodenim putevima</t>
  </si>
  <si>
    <t>50.40</t>
  </si>
  <si>
    <t>Prijevoz robe unutrašnjim vodenim putevima</t>
  </si>
  <si>
    <t>51.10</t>
  </si>
  <si>
    <t>Zračni prijevoz putnika</t>
  </si>
  <si>
    <t>51.21</t>
  </si>
  <si>
    <t>Zračni prijevoz robe</t>
  </si>
  <si>
    <t>51.22</t>
  </si>
  <si>
    <t>Svemirski prijevoz</t>
  </si>
  <si>
    <t>52.10</t>
  </si>
  <si>
    <t>Skladištenje robe</t>
  </si>
  <si>
    <t>52.21</t>
  </si>
  <si>
    <t>Uslužne djelatnosti u vezi s kopnenim prijevozom</t>
  </si>
  <si>
    <t>52.22</t>
  </si>
  <si>
    <t>Uslužne djelatnosti u vezi s vodenim prijevozom</t>
  </si>
  <si>
    <t>52.23</t>
  </si>
  <si>
    <t>Uslužne djelatnosti u vezi sa zračnim prijevozom</t>
  </si>
  <si>
    <t>52.24</t>
  </si>
  <si>
    <t>Pretovar tereta</t>
  </si>
  <si>
    <t>52.29</t>
  </si>
  <si>
    <t>Ostale pomoćne djelatnosti u prijevozu</t>
  </si>
  <si>
    <t>53.10</t>
  </si>
  <si>
    <t>Djelatnosti pružanja univerzalnih poštanskih usluga</t>
  </si>
  <si>
    <t>53.20</t>
  </si>
  <si>
    <t>Djelatnosti pružanja ostalih poštanskih i kurirskih usluga</t>
  </si>
  <si>
    <t>55.10</t>
  </si>
  <si>
    <t>Hoteli i sličan smještaj</t>
  </si>
  <si>
    <t>55.20</t>
  </si>
  <si>
    <t>Odmarališta i slični objekti za kraći odmor</t>
  </si>
  <si>
    <t>55.30</t>
  </si>
  <si>
    <t>Kampovi i prostori za kampiranje</t>
  </si>
  <si>
    <t>55.90</t>
  </si>
  <si>
    <t>Ostali smještaj</t>
  </si>
  <si>
    <t>56.10</t>
  </si>
  <si>
    <t>Djelatnosti restorana i ostalih objekata za pripremu i usluživanje hrane</t>
  </si>
  <si>
    <t>56.21</t>
  </si>
  <si>
    <t>Djelatnosti keteringa</t>
  </si>
  <si>
    <t>56.29</t>
  </si>
  <si>
    <t>Ostale djelatnosti pripreme i usluživanja hrane</t>
  </si>
  <si>
    <t>56.30</t>
  </si>
  <si>
    <t>Djelatnosti pripreme i usluživanja pića</t>
  </si>
  <si>
    <t>58.11</t>
  </si>
  <si>
    <t>Izdavanje knjiga</t>
  </si>
  <si>
    <t>58.12</t>
  </si>
  <si>
    <t>Izdavanje imenika i popisa korisničkih adresa</t>
  </si>
  <si>
    <t>58.13</t>
  </si>
  <si>
    <t>Izdavanje novina</t>
  </si>
  <si>
    <t>58.14</t>
  </si>
  <si>
    <t>Izdavanje časopisa i periodičnih publikacija</t>
  </si>
  <si>
    <t>58.19</t>
  </si>
  <si>
    <t>Ostala izdavačka djelatnost</t>
  </si>
  <si>
    <t>58.21</t>
  </si>
  <si>
    <t>Izdavanje računarskih igara</t>
  </si>
  <si>
    <t>58.29</t>
  </si>
  <si>
    <t>Izdavanje ostalog softvera</t>
  </si>
  <si>
    <t>59.11</t>
  </si>
  <si>
    <t>Proizvodnja filmova, videofilmova i televizijskog programa</t>
  </si>
  <si>
    <t>59.12</t>
  </si>
  <si>
    <t>Djelatnosti koje slijede nakon proizvodnje filmova, videofilmova i televizijskog programa</t>
  </si>
  <si>
    <t>59.13</t>
  </si>
  <si>
    <t>Distribucija filmova, videofilmova i televizijskog programa</t>
  </si>
  <si>
    <t>59.14</t>
  </si>
  <si>
    <t>Djelatnosti prikazivanja filmova</t>
  </si>
  <si>
    <t>59.20</t>
  </si>
  <si>
    <t>Djelatnosti snimanja zvučnih zapisa i izdavanja muzičkih zapisa</t>
  </si>
  <si>
    <t>60.10</t>
  </si>
  <si>
    <t>Emitiranje radijskog programa</t>
  </si>
  <si>
    <t>60.20</t>
  </si>
  <si>
    <t>Emitiranje televizijskog programa</t>
  </si>
  <si>
    <t>61.10</t>
  </si>
  <si>
    <t>Djelatnosti žičane telekomunikacije</t>
  </si>
  <si>
    <t>61.20</t>
  </si>
  <si>
    <t>Djelatnosti bežične telekomunikacije</t>
  </si>
  <si>
    <t>61.30</t>
  </si>
  <si>
    <t>Djelatnosti satelitske telekomunikacije</t>
  </si>
  <si>
    <t>61.90</t>
  </si>
  <si>
    <t>Ostale telekomunikacijske djelatnosti</t>
  </si>
  <si>
    <t>62.01</t>
  </si>
  <si>
    <t>Računarsko programiranje</t>
  </si>
  <si>
    <t>62.02</t>
  </si>
  <si>
    <t>Savjetovanje u vezi s računarima</t>
  </si>
  <si>
    <t>62.03</t>
  </si>
  <si>
    <t>Upravljanje računarskom opremom i sistemom</t>
  </si>
  <si>
    <t>62.09</t>
  </si>
  <si>
    <t>Ostale uslužne djelatnosti u vezi s informacijskom tehnologijom i računarima</t>
  </si>
  <si>
    <t>63.11</t>
  </si>
  <si>
    <t>Obrada podataka, usluge hostinga i djelatnosti u vezi s njima</t>
  </si>
  <si>
    <t>63.12</t>
  </si>
  <si>
    <t>Internetski portali</t>
  </si>
  <si>
    <t>63.91</t>
  </si>
  <si>
    <t>Djelatnosti novinskih agencija</t>
  </si>
  <si>
    <t>63.99</t>
  </si>
  <si>
    <t>Ostale informacijske uslužne djelatnosti, d. n.</t>
  </si>
  <si>
    <t>64.11</t>
  </si>
  <si>
    <t>Djelatnost Centralne banke</t>
  </si>
  <si>
    <t>64.19</t>
  </si>
  <si>
    <t>Ostalo novčarsko posredovanje</t>
  </si>
  <si>
    <t>64.20</t>
  </si>
  <si>
    <t>Djelatnosti finansijskih holding-društava</t>
  </si>
  <si>
    <t>64.30</t>
  </si>
  <si>
    <t>Trustovi, ostali fondovi i slični finansijski subjekti</t>
  </si>
  <si>
    <t>64.91</t>
  </si>
  <si>
    <t>Finansijski zakup (leasing)</t>
  </si>
  <si>
    <t>64.92</t>
  </si>
  <si>
    <t>Ostalo kreditno posredovanje</t>
  </si>
  <si>
    <t>64.99</t>
  </si>
  <si>
    <t>Ostale finansijske uslužne djelatnosti, osim osiguranja i penzijskih fondova, d. n.</t>
  </si>
  <si>
    <t>65.11</t>
  </si>
  <si>
    <t>Životno osiguranje</t>
  </si>
  <si>
    <t>65.12</t>
  </si>
  <si>
    <t>Ostalo osiguranje</t>
  </si>
  <si>
    <t>65.20</t>
  </si>
  <si>
    <t>Reosiguranje</t>
  </si>
  <si>
    <t>65.30</t>
  </si>
  <si>
    <t>Penzijski fondovi</t>
  </si>
  <si>
    <t>66.11</t>
  </si>
  <si>
    <t>Poslovanje finansijskih tržišta</t>
  </si>
  <si>
    <t>66.12</t>
  </si>
  <si>
    <t>Djelatnosti posredovanja u poslovanju vrijednosnim papirima i robnim ugovorima</t>
  </si>
  <si>
    <t>66.19</t>
  </si>
  <si>
    <t>Ostale pomoćne djelatnosti kod finansijskih usluga, osim osiguranja i penzijskih fondova</t>
  </si>
  <si>
    <t>66.21</t>
  </si>
  <si>
    <t>Procjena rizika i štete</t>
  </si>
  <si>
    <t>66.22</t>
  </si>
  <si>
    <t>Djelatnosti agenata i posrednika osiguranja</t>
  </si>
  <si>
    <t>66.29</t>
  </si>
  <si>
    <t>Ostale pomoćne djelatnosti u osiguranju i penzijskim fondovima</t>
  </si>
  <si>
    <t>66.30</t>
  </si>
  <si>
    <t>Djelatnosti upravljanja fondovima</t>
  </si>
  <si>
    <t>68.10</t>
  </si>
  <si>
    <t>Kupovina i prodaja vlastitih nekretnina</t>
  </si>
  <si>
    <t>68.20</t>
  </si>
  <si>
    <t>Iznajmljivanje i upravljanje vlastitim nekretninama ili nekretninama uzetim u zakup (leasing)</t>
  </si>
  <si>
    <t>68.31</t>
  </si>
  <si>
    <t>Agencije za poslovanje nekretninama</t>
  </si>
  <si>
    <t>68.32</t>
  </si>
  <si>
    <t>Upravljanje nekretninama uz naknadu ili na osnovu ugovora</t>
  </si>
  <si>
    <t>69.10</t>
  </si>
  <si>
    <t>Pravne djelatnosti</t>
  </si>
  <si>
    <t>69.20</t>
  </si>
  <si>
    <t>Računovodstvene, knjigovodstvene i revizijske djelatnosti; porezno savjetovanje</t>
  </si>
  <si>
    <t>70.10</t>
  </si>
  <si>
    <t>Upravljačke djelatnosti</t>
  </si>
  <si>
    <t>70.21</t>
  </si>
  <si>
    <t>Odnosi s javnošću i djelatnosti saopćavanja</t>
  </si>
  <si>
    <t>70.22</t>
  </si>
  <si>
    <t>Savjetovanje u vezi s poslovanjem i ostalim upravljanjem</t>
  </si>
  <si>
    <t>71.11</t>
  </si>
  <si>
    <t>Arhitektonske djelatnosti</t>
  </si>
  <si>
    <t>71.12</t>
  </si>
  <si>
    <t>Inžinjerske djelatnosti i s njima povezano tehničko savjetovanje</t>
  </si>
  <si>
    <t>71.20</t>
  </si>
  <si>
    <t>Tehničko ispitivanje i analiza</t>
  </si>
  <si>
    <t>72.11</t>
  </si>
  <si>
    <t>Istraživanje i eksperimentalni razvoj u biotehnologiji</t>
  </si>
  <si>
    <t>72.19</t>
  </si>
  <si>
    <t>Ostalo istraživanje i eksperimentalni razvoj u prirodnim, tehničkim i tehnološkim naukama</t>
  </si>
  <si>
    <t>72.20</t>
  </si>
  <si>
    <t>Istraživanje i eksperimentalni razvoj u društvenim i humanističkim naukama</t>
  </si>
  <si>
    <t>73.11</t>
  </si>
  <si>
    <t>Agencije za promociju (reklamu i propagandu)</t>
  </si>
  <si>
    <t>73.12</t>
  </si>
  <si>
    <t>Oglašavanje putem medija</t>
  </si>
  <si>
    <t>73.20</t>
  </si>
  <si>
    <t>Istraživanje tržišta i ispitivanje javnog mnijenja</t>
  </si>
  <si>
    <t>74.10</t>
  </si>
  <si>
    <t>Specijalizirane dizajnerske djelatnosti</t>
  </si>
  <si>
    <t>74.20</t>
  </si>
  <si>
    <t>Fotografske djelatnosti</t>
  </si>
  <si>
    <t>74.30</t>
  </si>
  <si>
    <t>Prevodilačke djelatnosti i usluge tumača</t>
  </si>
  <si>
    <t>74.90</t>
  </si>
  <si>
    <t>Ostale stručne, naučne i tehničke djelatnosti, d. n.</t>
  </si>
  <si>
    <t>75.00</t>
  </si>
  <si>
    <t>Veterinarske djelatnosti</t>
  </si>
  <si>
    <t>77.11</t>
  </si>
  <si>
    <t>Iznajmljivanje i davanje u zakup (leasing) automobila i motornih vozila lake kategorije</t>
  </si>
  <si>
    <t>77.12</t>
  </si>
  <si>
    <t>Iznajmljivanje i davanje u zakup (leasing) kamiona</t>
  </si>
  <si>
    <t>77.21</t>
  </si>
  <si>
    <t>Iznajmljivanje i davanje u zakup (leasing) opreme za rekreaciju i sport</t>
  </si>
  <si>
    <t>77.22</t>
  </si>
  <si>
    <t>Iznajmljivanje videokaseta i diskova</t>
  </si>
  <si>
    <t>77.29</t>
  </si>
  <si>
    <t>Iznajmljivanje i davanje u zakup (leasing) ostalih predmeta za ličnu upotrebu i domaćinstvo</t>
  </si>
  <si>
    <t>77.31</t>
  </si>
  <si>
    <t>Iznajmljivanje i davanje u zakup (leasing) poljoprivrednih mašina i opreme</t>
  </si>
  <si>
    <t>77.32</t>
  </si>
  <si>
    <t>Iznajmljivanje i davanje u zakup (leasing) mašina i opreme za građevinarstvo</t>
  </si>
  <si>
    <t>77.33</t>
  </si>
  <si>
    <t>Iznajmljivanje i davanje u zakup (leasing) kancelarijskih mašina i opreme (uključujući računare)</t>
  </si>
  <si>
    <t>77.34</t>
  </si>
  <si>
    <t>Iznajmljivanje i davanje u zakup (leasing) plovnih prijevoznih sredstava</t>
  </si>
  <si>
    <t>77.35</t>
  </si>
  <si>
    <t>Iznajmljivanje i davanje u zakup (leasing) zračnih prijevoznih sredstava</t>
  </si>
  <si>
    <t>77.39</t>
  </si>
  <si>
    <t>Iznajmljivanje i davanje u zakup (leasing) ostalih mašina, opreme i materijalnih dobara, d. n.</t>
  </si>
  <si>
    <t>77.40</t>
  </si>
  <si>
    <t>Davanje u zakup (leasing) prava na upotrebu intelektualnog vlasništva i sličnih proizvoda, osim radova koji su zaštićeni autorskim pravima</t>
  </si>
  <si>
    <t>78.10</t>
  </si>
  <si>
    <t>Djelatnosti agencija za zapošljavanje</t>
  </si>
  <si>
    <t>78.20</t>
  </si>
  <si>
    <t>Djelatnosti agencija za privremeno zapošljavanje</t>
  </si>
  <si>
    <t>78.30</t>
  </si>
  <si>
    <t>Ostalo ustupanje ljudskih resursa</t>
  </si>
  <si>
    <t>79.11</t>
  </si>
  <si>
    <t>Djelatnosti putničkih agencija</t>
  </si>
  <si>
    <t>79.12</t>
  </si>
  <si>
    <t>Djelatnosti turoperatora</t>
  </si>
  <si>
    <t>79.90</t>
  </si>
  <si>
    <t>Ostale rezervacijske usluge i djelatnosti u vezi s njima</t>
  </si>
  <si>
    <t>80.10</t>
  </si>
  <si>
    <t>Djelatnosti privatne zaštite</t>
  </si>
  <si>
    <t>80.20</t>
  </si>
  <si>
    <t>Usluge zaštite uz pomoć sigurnosnih sistema</t>
  </si>
  <si>
    <t>80.30</t>
  </si>
  <si>
    <t>Istražne djelatnosti</t>
  </si>
  <si>
    <t>81.10</t>
  </si>
  <si>
    <t>Pomoćne djelatnosti upravljanja zgradama</t>
  </si>
  <si>
    <t>81.21</t>
  </si>
  <si>
    <t>Osnovno čišćenje zgrada</t>
  </si>
  <si>
    <t>81.22</t>
  </si>
  <si>
    <t>Ostale djelatnosti čišćenja zgrada i objekata</t>
  </si>
  <si>
    <t>81.29</t>
  </si>
  <si>
    <t>Ostale djelatnosti čišćenja</t>
  </si>
  <si>
    <t>81.30</t>
  </si>
  <si>
    <t>Uslužne djelatnosti uređenja i održavanja zelenih površina</t>
  </si>
  <si>
    <t>82.11</t>
  </si>
  <si>
    <t>Kombinirane kancelarijske administrativne uslužne djelatnosti</t>
  </si>
  <si>
    <t>82.19</t>
  </si>
  <si>
    <t>Fotokopiranje, priprema dokumenata i ostale specijalizirane kancelarijske pomoćne djelatnosti</t>
  </si>
  <si>
    <t>82.20</t>
  </si>
  <si>
    <t>Djelatnosti pozivnih centara</t>
  </si>
  <si>
    <t>82.30</t>
  </si>
  <si>
    <t>Organizacija sastanaka i poslovnih sajmova</t>
  </si>
  <si>
    <t>82.91</t>
  </si>
  <si>
    <t>Djelatnosti agencija za prikupljanje i naplatu računa te kreditnih kancelarija</t>
  </si>
  <si>
    <t>82.92</t>
  </si>
  <si>
    <t>Djelatnosti pakovanja</t>
  </si>
  <si>
    <t>82.99</t>
  </si>
  <si>
    <t>Ostale poslovne pomoćne uslužne djelatnosti, d. n.</t>
  </si>
  <si>
    <t>84.11</t>
  </si>
  <si>
    <t>Opće djelatnosti javne uprave</t>
  </si>
  <si>
    <t>84.12</t>
  </si>
  <si>
    <t>Reguliranje djelatnosti javnih subjekata koji pružaju zdravstvenu zaštitu, usluge u obrazovanju i kulturi i druge društvene usluge, osim obaveznog socijalnog osiguranja</t>
  </si>
  <si>
    <t>84.13</t>
  </si>
  <si>
    <t>Reguliranje i doprinos poboljšavanju poslovanja u privredi</t>
  </si>
  <si>
    <t>84.21</t>
  </si>
  <si>
    <t>Vanjski poslovi</t>
  </si>
  <si>
    <t>84.22</t>
  </si>
  <si>
    <t>Poslovi odbrane</t>
  </si>
  <si>
    <t>84.23</t>
  </si>
  <si>
    <t>Sudske i pravosudne djelatnosti</t>
  </si>
  <si>
    <t>84.24</t>
  </si>
  <si>
    <t>Poslovi javnog reda i sigurnosti</t>
  </si>
  <si>
    <t>84.25</t>
  </si>
  <si>
    <t>Djelatnosti vatrogasne službe</t>
  </si>
  <si>
    <t>84.30</t>
  </si>
  <si>
    <t>Djelatnosti obaveznog socijalnog osiguranja</t>
  </si>
  <si>
    <t>85.10</t>
  </si>
  <si>
    <t>Predškolsko obrazovanje</t>
  </si>
  <si>
    <t>85.20</t>
  </si>
  <si>
    <t>Osnovno obrazovanje</t>
  </si>
  <si>
    <t>85.31</t>
  </si>
  <si>
    <t>Opće srednje obrazovanje</t>
  </si>
  <si>
    <t>85.32</t>
  </si>
  <si>
    <t>Tehničko i stručno srednje obrazovanje</t>
  </si>
  <si>
    <t>85.41</t>
  </si>
  <si>
    <t>Obrazovanje nakon srednjeg koje nije visoko</t>
  </si>
  <si>
    <t>85.42</t>
  </si>
  <si>
    <t>Visoko obrazovanje</t>
  </si>
  <si>
    <t>85.51</t>
  </si>
  <si>
    <t>Obrazovanje i poučavanje u području sporta i rekreacije</t>
  </si>
  <si>
    <t>85.52</t>
  </si>
  <si>
    <t>Obrazovanje i poučavanje u području kulture</t>
  </si>
  <si>
    <t>85.53</t>
  </si>
  <si>
    <t>Djelatnosti vozačkih škola</t>
  </si>
  <si>
    <t>85.59</t>
  </si>
  <si>
    <t>Ostalo obrazovanje i poučavanje, d. n.</t>
  </si>
  <si>
    <t>85.60</t>
  </si>
  <si>
    <t>Pomoćne uslužne djelatnosti u obrazovanju</t>
  </si>
  <si>
    <t>86.10</t>
  </si>
  <si>
    <t>Djelatnosti bolnica</t>
  </si>
  <si>
    <t>86.21</t>
  </si>
  <si>
    <t>Djelatnosti opće medicinske prakse</t>
  </si>
  <si>
    <t>86.22</t>
  </si>
  <si>
    <t>Djelatnosti specijalističke medicinske prakse</t>
  </si>
  <si>
    <t>86.23</t>
  </si>
  <si>
    <t>Djelatnosti stomatološke prakse</t>
  </si>
  <si>
    <t>86.90</t>
  </si>
  <si>
    <t>Ostale djelatnosti zdravstvene zaštite</t>
  </si>
  <si>
    <t>87.10</t>
  </si>
  <si>
    <t>Djelatnosti ustanova sa smještajem koje uključuju određeni stepen zdravstvene njege</t>
  </si>
  <si>
    <t>87.20</t>
  </si>
  <si>
    <t>Djelatnosti u ustanovama sa smještajem za osobe s teškoćama u razvoju, duševno bolesne i osobe ovisne o alkoholu, drogama ili drugim opojnim sredstvima s uključenim određenim stepenom zdravstvene njege</t>
  </si>
  <si>
    <t>87.30</t>
  </si>
  <si>
    <t>Djelatnosti socijalne zaštite u ustanovama sa smještajem za starije osobe i osobe s invaliditetom bez ili s minimalnom njegom</t>
  </si>
  <si>
    <t>87.90</t>
  </si>
  <si>
    <t>Ostale djelatnosti socijalne zaštite u ustanovama sa smještajem</t>
  </si>
  <si>
    <t>88.10</t>
  </si>
  <si>
    <t>Djelatnosti socijalne zaštite bez smještaja za starije osobe i osobe s invaliditetom</t>
  </si>
  <si>
    <t>88.91</t>
  </si>
  <si>
    <t>Djelatnosti dnevne brige o djeci</t>
  </si>
  <si>
    <t>88.99</t>
  </si>
  <si>
    <t>Ostale djelatnosti socijalne zaštite bez smještaja, d. n.</t>
  </si>
  <si>
    <t>90.01</t>
  </si>
  <si>
    <t>Izvođačka umjetnost</t>
  </si>
  <si>
    <t>90.02</t>
  </si>
  <si>
    <t>Pomoćne djelatnosti u izvođačkoj umjetnosti</t>
  </si>
  <si>
    <t>90.03</t>
  </si>
  <si>
    <t>Umjetničko stvaralaštvo</t>
  </si>
  <si>
    <t>90.04</t>
  </si>
  <si>
    <t>Rad umjetničkih objekata</t>
  </si>
  <si>
    <t>91.01</t>
  </si>
  <si>
    <t>Djelatnosti biblioteka i arhiva</t>
  </si>
  <si>
    <t>91.02</t>
  </si>
  <si>
    <t>Djelatnosti muzeja</t>
  </si>
  <si>
    <t>91.03</t>
  </si>
  <si>
    <t>Rad historijskih mjesta i građevina te sličnih znamenitosti za posjetioce</t>
  </si>
  <si>
    <t>91.04</t>
  </si>
  <si>
    <t>Djelatnosti botaničkih i zooloških vrtova i prirodnih rezervata</t>
  </si>
  <si>
    <t>92.00</t>
  </si>
  <si>
    <t>Djelatnosti kockanja i klađenja</t>
  </si>
  <si>
    <t>93.11</t>
  </si>
  <si>
    <t>Rad sportskih objekata</t>
  </si>
  <si>
    <t>93.12</t>
  </si>
  <si>
    <t>Djelatnosti sportskih klubova</t>
  </si>
  <si>
    <t>93.13</t>
  </si>
  <si>
    <t>Fitnes centri</t>
  </si>
  <si>
    <t>93.19</t>
  </si>
  <si>
    <t>Ostale sportske djelatnosti</t>
  </si>
  <si>
    <t>93.21</t>
  </si>
  <si>
    <t>Djelatnosti zabavnih i tematskih parkova</t>
  </si>
  <si>
    <t>93.29</t>
  </si>
  <si>
    <t>Ostale zabavne i rekreacijske djelatnosti</t>
  </si>
  <si>
    <t>94.11</t>
  </si>
  <si>
    <t>Djelatnosti poslovnih organizacija i udruženja poslodavaca</t>
  </si>
  <si>
    <t>94.12</t>
  </si>
  <si>
    <t>Djelatnosti strukovnih članskih organizacija</t>
  </si>
  <si>
    <t>94.20</t>
  </si>
  <si>
    <t>Djelatnosti sindikata</t>
  </si>
  <si>
    <t>94.91</t>
  </si>
  <si>
    <t>Djelatnosti vjerskih organizacija</t>
  </si>
  <si>
    <t>94.92</t>
  </si>
  <si>
    <t>Djelatnosti političkih organizacija</t>
  </si>
  <si>
    <t>94.99</t>
  </si>
  <si>
    <t>Djelatnosti ostalih članskih organizacija, d. n.</t>
  </si>
  <si>
    <t>95.11</t>
  </si>
  <si>
    <t>Popravak računara i periferne opreme</t>
  </si>
  <si>
    <t>95.12</t>
  </si>
  <si>
    <t>Popravak komunikacijske opreme</t>
  </si>
  <si>
    <t>95.21</t>
  </si>
  <si>
    <t>Popravak elektroničkih uređaja za široku potrošnju</t>
  </si>
  <si>
    <t>95.22</t>
  </si>
  <si>
    <t>Popravak aparata za domaćinstvo te opreme za kuću i vrt</t>
  </si>
  <si>
    <t>95.23</t>
  </si>
  <si>
    <t>Popravak obuće i proizvoda od kože</t>
  </si>
  <si>
    <t>95.24</t>
  </si>
  <si>
    <t>Popravak namještaja i pokućstva</t>
  </si>
  <si>
    <t>95.25</t>
  </si>
  <si>
    <t>Popravak satova i nakita</t>
  </si>
  <si>
    <t>95.29</t>
  </si>
  <si>
    <t>Popravak ostalih predmeta za ličnu upotrebu i domaćinstvo</t>
  </si>
  <si>
    <t>96.01</t>
  </si>
  <si>
    <t>Pranje i hemijsko čišćenje tekstila i krznenih proizvoda</t>
  </si>
  <si>
    <t>96.02</t>
  </si>
  <si>
    <t>Frizerski i drugi tretmani za uljepšavanje</t>
  </si>
  <si>
    <t>96.03</t>
  </si>
  <si>
    <t>Pogrebne i srodne djelatnosti</t>
  </si>
  <si>
    <t>96.04</t>
  </si>
  <si>
    <t>Djelatnosti za njegu i održavanje tijela</t>
  </si>
  <si>
    <t>96.09</t>
  </si>
  <si>
    <t>Ostale lične uslužne djelatnosti, d. n.</t>
  </si>
  <si>
    <t>97.00</t>
  </si>
  <si>
    <t>Djelatnosti domaćinstava kao poslodavaca koji zapošljavaju poslugu</t>
  </si>
  <si>
    <t>98.10</t>
  </si>
  <si>
    <t>Djelatnosti privatnih domaćinstava koja proizvode različita dobra za vlastite potrebe</t>
  </si>
  <si>
    <t>98.20</t>
  </si>
  <si>
    <t>Djelatnosti privatnih domaćinstava koja obavljaju različite usluge za vlastite potrebe</t>
  </si>
  <si>
    <t>99.00</t>
  </si>
  <si>
    <t>Djelatnosti vanteritorijalnih organizacija i organa</t>
  </si>
  <si>
    <t>Naziv pravnog lica</t>
  </si>
  <si>
    <t>Skraćeni naziv pravnog lica</t>
  </si>
  <si>
    <t>Potrošačka jedinica-glava</t>
  </si>
  <si>
    <t>Datum registracije</t>
  </si>
  <si>
    <t>Oblik</t>
  </si>
  <si>
    <t>Naziv društva za upravljanje</t>
  </si>
  <si>
    <t>Matični broj društva za upravljanje</t>
  </si>
  <si>
    <t>JIB društva za upravljanje</t>
  </si>
  <si>
    <t>Registarski broj fonda</t>
  </si>
  <si>
    <t>Sjedište</t>
  </si>
  <si>
    <t>Ulica i broj</t>
  </si>
  <si>
    <t>Jedinstveni identifikacioni broj (JIB)</t>
  </si>
  <si>
    <t>PDV broj</t>
  </si>
  <si>
    <t>Organizacioni broj</t>
  </si>
  <si>
    <t>Operativni broj</t>
  </si>
  <si>
    <t>Funkcionalni kôd</t>
  </si>
  <si>
    <t>Fond</t>
  </si>
  <si>
    <t>Šifra djelatnosti po KDBiH 2010</t>
  </si>
  <si>
    <t>Djelatnost</t>
  </si>
  <si>
    <t>Nadležno ministarstvo</t>
  </si>
  <si>
    <t>Broj računa</t>
  </si>
  <si>
    <t>Zakonski zastupnik društva za upravljanje</t>
  </si>
  <si>
    <t>Odgovorno lice</t>
  </si>
  <si>
    <t>Kontakt-telefon pravnog lica</t>
  </si>
  <si>
    <t>E-mail pravnog lica</t>
  </si>
  <si>
    <t>Interval predaje - Od</t>
  </si>
  <si>
    <t>Interval predaje - Do</t>
  </si>
  <si>
    <t>Priprema FI (utiskuje se s weba)</t>
  </si>
  <si>
    <t>Priprema FI - ID (utiskuje se s weba)</t>
  </si>
  <si>
    <t>Priprema FI - Telefon</t>
  </si>
  <si>
    <t>Priprema FI - Mail</t>
  </si>
  <si>
    <t>Primijenjeni standard izvještavanja</t>
  </si>
  <si>
    <t>Datum sastavljanja finansijskih izvještaja</t>
  </si>
  <si>
    <t>JIB+</t>
  </si>
  <si>
    <t>Subjekt od javnog interesa</t>
  </si>
  <si>
    <t>Matični broj</t>
  </si>
  <si>
    <t>Tip</t>
  </si>
  <si>
    <t>Verzija</t>
  </si>
  <si>
    <t>v.02</t>
  </si>
  <si>
    <t>Pozicija</t>
  </si>
  <si>
    <t>Identifikacioni broj za direktne poreze</t>
  </si>
  <si>
    <t>IZVJEŠTAJ O FINANSIJSKOM POLOŽAJU NA KRAJU PERIODA</t>
  </si>
  <si>
    <t>(BILANS STANJA)</t>
  </si>
  <si>
    <t xml:space="preserve"> - u KM -</t>
  </si>
  <si>
    <t>Redni broj</t>
  </si>
  <si>
    <t>Bilješka</t>
  </si>
  <si>
    <t>Oznaka za AOP</t>
  </si>
  <si>
    <t>IMOVINA</t>
  </si>
  <si>
    <t>A.</t>
  </si>
  <si>
    <r>
      <t>Dugoročna imovina</t>
    </r>
    <r>
      <rPr>
        <sz val="10"/>
        <rFont val="Cambria"/>
        <family val="1"/>
      </rPr>
      <t xml:space="preserve"> (002+009+014+015+020+021+022+023+024+025+028+033+034)</t>
    </r>
  </si>
  <si>
    <t>1.</t>
  </si>
  <si>
    <t>Nekretnine, postrojenja i oprema (003 do 008)</t>
  </si>
  <si>
    <t>002</t>
  </si>
  <si>
    <t>1.1.</t>
  </si>
  <si>
    <t>Zemljište</t>
  </si>
  <si>
    <t>1.2.</t>
  </si>
  <si>
    <t>Građevinski objekti</t>
  </si>
  <si>
    <t>004</t>
  </si>
  <si>
    <t>1.3.</t>
  </si>
  <si>
    <t>Postrojenja, oprema i namještaj</t>
  </si>
  <si>
    <t>005</t>
  </si>
  <si>
    <t>1.4.</t>
  </si>
  <si>
    <t>Transportna sredstva</t>
  </si>
  <si>
    <t>006</t>
  </si>
  <si>
    <t>1.5.</t>
  </si>
  <si>
    <t>Ostala dugoročna materijalna imovina</t>
  </si>
  <si>
    <t>007</t>
  </si>
  <si>
    <t>1.6.</t>
  </si>
  <si>
    <t>Nekretnine, postrojenja i oprema u pripremi</t>
  </si>
  <si>
    <t>2.</t>
  </si>
  <si>
    <t>Imovina s pravom korištenja (010 do 013)</t>
  </si>
  <si>
    <t>009</t>
  </si>
  <si>
    <t>2.1.</t>
  </si>
  <si>
    <t>010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</si>
  <si>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</si>
  <si>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</si>
  <si>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</si>
  <si>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</si>
  <si>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</si>
  <si>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</si>
  <si>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</si>
  <si>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014</t>
  </si>
  <si>
    <t>4.</t>
  </si>
  <si>
    <t>Nematerijalna imovina (016 do 019)</t>
  </si>
  <si>
    <t>015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</si>
  <si>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</si>
  <si>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</si>
  <si>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</si>
  <si>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</si>
  <si>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</si>
  <si>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</si>
  <si>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</si>
  <si>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</si>
  <si>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str. 1 od 4</t>
  </si>
  <si>
    <t>5.</t>
  </si>
  <si>
    <t xml:space="preserve">Biološka imovina </t>
  </si>
  <si>
    <t>020</t>
  </si>
  <si>
    <t>6.</t>
  </si>
  <si>
    <t>Ulaganja u zavisne subjekte</t>
  </si>
  <si>
    <t>7.</t>
  </si>
  <si>
    <t>Ulaganja u pridružene subjekte</t>
  </si>
  <si>
    <t>022</t>
  </si>
  <si>
    <t>8.</t>
  </si>
  <si>
    <t>Ulaganja u zajedničke poduhvate</t>
  </si>
  <si>
    <t>9.</t>
  </si>
  <si>
    <t>Goodwill</t>
  </si>
  <si>
    <t>024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</si>
  <si>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</si>
  <si>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</si>
  <si>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</si>
  <si>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</si>
  <si>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</si>
  <si>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</si>
  <si>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</si>
  <si>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</si>
  <si>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</si>
  <si>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</si>
  <si>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029</t>
  </si>
  <si>
    <t>11.2.</t>
  </si>
  <si>
    <t xml:space="preserve">Dati krediti </t>
  </si>
  <si>
    <t>11.3.</t>
  </si>
  <si>
    <t>Obveznice</t>
  </si>
  <si>
    <t>031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</si>
  <si>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</si>
  <si>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</si>
  <si>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</si>
  <si>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</si>
  <si>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</si>
  <si>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</si>
  <si>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</si>
  <si>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</si>
  <si>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</si>
  <si>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rPr>
        <b/>
        <sz val="10"/>
        <color theme="1"/>
        <rFont val="Cambria"/>
        <family val="1"/>
      </rPr>
      <t xml:space="preserve">Kratkoročna imovina </t>
    </r>
    <r>
      <rPr>
        <sz val="10"/>
        <color theme="1"/>
        <rFont val="Cambria"/>
        <family val="1"/>
      </rPr>
      <t>(037+043+044+045+049+054+055+056+057+058+059)</t>
    </r>
  </si>
  <si>
    <t>Zalihe (038 do 042)</t>
  </si>
  <si>
    <t>Sirovine, materijal, rezervni dijelovi i sitan inventar</t>
  </si>
  <si>
    <t>Proizvodnja u toku, poluproizvodi i nedovršene usluge</t>
  </si>
  <si>
    <t>039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</si>
  <si>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</si>
  <si>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</si>
  <si>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</si>
  <si>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</si>
  <si>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</si>
  <si>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</si>
  <si>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045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</si>
  <si>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</si>
  <si>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</si>
  <si>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</si>
  <si>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</si>
  <si>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</si>
  <si>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</si>
  <si>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</si>
  <si>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</si>
  <si>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053</t>
  </si>
  <si>
    <t>Finansijska imovina po fer vrijednosti kroz izvještaj o dobiti ili gubitku</t>
  </si>
  <si>
    <t>str. 2 od 4</t>
  </si>
  <si>
    <t>Derivatni finansijski instrumenti</t>
  </si>
  <si>
    <t>Novac i novčani ekvivalenti (isključujući prekoračenja po bankovnim računima)</t>
  </si>
  <si>
    <t>Akontacije poreza na dobit</t>
  </si>
  <si>
    <t>058</t>
  </si>
  <si>
    <t>Ostala imovina i potraživanja, uključujući i razgraničenja</t>
  </si>
  <si>
    <t>D.</t>
  </si>
  <si>
    <r>
      <rPr>
        <b/>
        <sz val="10"/>
        <color theme="1"/>
        <rFont val="Cambria"/>
        <family val="1"/>
      </rPr>
      <t>UKUPNO IMOVINA</t>
    </r>
    <r>
      <rPr>
        <sz val="10"/>
        <color theme="1"/>
        <rFont val="Cambria"/>
        <family val="1"/>
      </rPr>
      <t xml:space="preserve"> (001+035+036)</t>
    </r>
  </si>
  <si>
    <t>E.</t>
  </si>
  <si>
    <t>VANBILANSNA EVIDENCIJA</t>
  </si>
  <si>
    <t>061</t>
  </si>
  <si>
    <t>F.</t>
  </si>
  <si>
    <r>
      <rPr>
        <b/>
        <sz val="10"/>
        <color theme="1"/>
        <rFont val="Cambria"/>
        <family val="1"/>
      </rPr>
      <t>UKUPNO IMOVINA I VANBILANSNA EVIDENCIJA</t>
    </r>
    <r>
      <rPr>
        <sz val="10"/>
        <color theme="1"/>
        <rFont val="Cambria"/>
        <family val="1"/>
      </rPr>
      <t xml:space="preserve"> (060+061)</t>
    </r>
  </si>
  <si>
    <t>062</t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</si>
  <si>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</si>
  <si>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</si>
  <si>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</si>
  <si>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</si>
  <si>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</si>
  <si>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</si>
  <si>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</si>
  <si>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</si>
  <si>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</si>
  <si>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</si>
  <si>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</si>
  <si>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</si>
  <si>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</si>
  <si>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(112+113+114)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</si>
  <si>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</si>
  <si>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</si>
  <si>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</si>
  <si>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</si>
  <si>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</si>
  <si>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</si>
  <si>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</si>
  <si>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</si>
  <si>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</si>
  <si>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</si>
  <si>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</si>
  <si>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t>Kapital koji pripada vlasnicima matičnog društva (101+107+108+111+115-118)</t>
  </si>
  <si>
    <t>Kapital koji pripada vlasnicima manjinskih interesa</t>
  </si>
  <si>
    <r>
      <t xml:space="preserve">UKUPNO KAPITAL </t>
    </r>
    <r>
      <rPr>
        <sz val="10"/>
        <color theme="1"/>
        <rFont val="Cambria"/>
        <family val="1"/>
      </rPr>
      <t>(121+122)</t>
    </r>
  </si>
  <si>
    <t>OBAVEZE</t>
  </si>
  <si>
    <r>
      <rPr>
        <b/>
        <sz val="10"/>
        <color theme="1"/>
        <rFont val="Cambria"/>
        <family val="1"/>
      </rPr>
      <t>Dugoročne obaveze</t>
    </r>
    <r>
      <rPr>
        <sz val="10"/>
        <color theme="1"/>
        <rFont val="Cambria"/>
        <family val="1"/>
      </rPr>
      <t xml:space="preserve"> (125+130+131+132)</t>
    </r>
  </si>
  <si>
    <t>Finansijske obaveze po amortizovanom trošku (126+127+128+129)</t>
  </si>
  <si>
    <t>Obaveze po uzetim kreditima</t>
  </si>
  <si>
    <t>str. 3 od 4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</si>
  <si>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</si>
  <si>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</si>
  <si>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</si>
  <si>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</si>
  <si>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</si>
  <si>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</si>
  <si>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</si>
  <si>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rPr>
        <b/>
        <sz val="10"/>
        <color theme="1"/>
        <rFont val="Cambria"/>
        <family val="1"/>
      </rPr>
      <t xml:space="preserve">Kratkoročne obaveze </t>
    </r>
    <r>
      <rPr>
        <sz val="10"/>
        <color theme="1"/>
        <rFont val="Cambria"/>
        <family val="1"/>
      </rPr>
      <t>(135+142+143+144+145+146+147)</t>
    </r>
  </si>
  <si>
    <t>Finansijske obaveze po amortizovanom trošku (136+137+138+139+140+141)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</si>
  <si>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</si>
  <si>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</si>
  <si>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</si>
  <si>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</si>
  <si>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rPr>
        <b/>
        <sz val="10"/>
        <color theme="1"/>
        <rFont val="Cambria"/>
        <family val="1"/>
      </rPr>
      <t xml:space="preserve">UKUPNO OBAVEZE </t>
    </r>
    <r>
      <rPr>
        <sz val="10"/>
        <color theme="1"/>
        <rFont val="Cambria"/>
        <family val="1"/>
      </rPr>
      <t>(124+133+134)</t>
    </r>
  </si>
  <si>
    <r>
      <rPr>
        <b/>
        <sz val="10"/>
        <color theme="1"/>
        <rFont val="Cambria"/>
        <family val="1"/>
      </rPr>
      <t xml:space="preserve">UKUPNO KAPITAL I OBAVEZE </t>
    </r>
    <r>
      <rPr>
        <sz val="10"/>
        <color theme="1"/>
        <rFont val="Cambria"/>
        <family val="1"/>
      </rPr>
      <t>(123+148)</t>
    </r>
  </si>
  <si>
    <t>G.</t>
  </si>
  <si>
    <t>H.</t>
  </si>
  <si>
    <r>
      <rPr>
        <b/>
        <sz val="10"/>
        <color theme="1"/>
        <rFont val="Cambria"/>
        <family val="1"/>
      </rPr>
      <t>UKUPNO KAPITAL, OBAVEZE I VANBILANSNA EVIDENCIJA</t>
    </r>
    <r>
      <rPr>
        <sz val="10"/>
        <color theme="1"/>
        <rFont val="Cambria"/>
        <family val="1"/>
      </rPr>
      <t xml:space="preserve"> (149+150)</t>
    </r>
  </si>
  <si>
    <t>Mjesto i datum</t>
  </si>
  <si>
    <t>Direktor</t>
  </si>
  <si>
    <t>M.P.</t>
  </si>
  <si>
    <t>str. 4 od 4</t>
  </si>
  <si>
    <t>IZVJEŠTAJ O UKUPNOM REZULTATU ZA PERIOD</t>
  </si>
  <si>
    <t>(BILANS USPJEHA)</t>
  </si>
  <si>
    <t>BILANS USPJEHA</t>
  </si>
  <si>
    <t>Prihodi iz ugovora s kupcima (202+206+210)</t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</si>
  <si>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</si>
  <si>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</si>
  <si>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</si>
  <si>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</si>
  <si>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</si>
  <si>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</si>
  <si>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</si>
  <si>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rPr>
        <b/>
        <sz val="10"/>
        <color theme="1"/>
        <rFont val="Cambria"/>
        <family val="1"/>
      </rPr>
      <t>Ostali prihodi i dobici</t>
    </r>
    <r>
      <rPr>
        <sz val="10"/>
        <color theme="1"/>
        <rFont val="Cambria"/>
        <family val="1"/>
      </rPr>
      <t xml:space="preserve"> (215+230+241+242+243+244+245+246+247+251)</t>
    </r>
  </si>
  <si>
    <t>Dobici od dugoročne nefinansijske imovine (216 do 229)</t>
  </si>
  <si>
    <t>Neto dobici od otuđenja nekretnina, postrojenja i opreme</t>
  </si>
  <si>
    <t>str. 1 od 5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</si>
  <si>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</si>
  <si>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</si>
  <si>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</si>
  <si>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</si>
  <si>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</si>
  <si>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</si>
  <si>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</si>
  <si>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</si>
  <si>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</si>
  <si>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</si>
  <si>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</si>
  <si>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</si>
  <si>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</si>
  <si>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</si>
  <si>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</si>
  <si>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</si>
  <si>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</si>
  <si>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</si>
  <si>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</si>
  <si>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</si>
  <si>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</si>
  <si>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</si>
  <si>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</si>
  <si>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</si>
  <si>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</si>
  <si>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</si>
  <si>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</si>
  <si>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</si>
  <si>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</si>
  <si>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</si>
  <si>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</si>
  <si>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</si>
  <si>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</si>
  <si>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</si>
  <si>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</si>
  <si>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</si>
  <si>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</si>
  <si>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</si>
  <si>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</si>
  <si>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</si>
  <si>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</si>
  <si>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</si>
  <si>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</si>
  <si>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str. 2 od 5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</si>
  <si>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</si>
  <si>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</si>
  <si>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</si>
  <si>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</si>
  <si>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</si>
  <si>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</si>
  <si>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</si>
  <si>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</si>
  <si>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</si>
  <si>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rPr>
        <b/>
        <sz val="10"/>
        <color theme="1"/>
        <rFont val="Cambria"/>
        <family val="1"/>
      </rPr>
      <t xml:space="preserve">Ukupno prihodi </t>
    </r>
    <r>
      <rPr>
        <sz val="10"/>
        <color theme="1"/>
        <rFont val="Cambria"/>
        <family val="1"/>
      </rPr>
      <t>(201+214)</t>
    </r>
  </si>
  <si>
    <t xml:space="preserve"> D.</t>
  </si>
  <si>
    <r>
      <rPr>
        <b/>
        <sz val="10"/>
        <color theme="1"/>
        <rFont val="Cambria"/>
        <family val="1"/>
      </rPr>
      <t>Poslovni rashodi</t>
    </r>
    <r>
      <rPr>
        <sz val="10"/>
        <color theme="1"/>
        <rFont val="Cambria"/>
        <family val="1"/>
      </rPr>
      <t xml:space="preserve"> (254+255+256+257+258+262+269+270)</t>
    </r>
  </si>
  <si>
    <t>Nabavna vrijednost prodate robe</t>
  </si>
  <si>
    <t>Promjene u zalihama gotovih proizvoda, poluproizvoda i proizvodnje u toku, 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</si>
  <si>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</si>
  <si>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</si>
  <si>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</si>
  <si>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</si>
  <si>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</si>
  <si>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</si>
  <si>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</si>
  <si>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</si>
  <si>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</si>
  <si>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</si>
  <si>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</si>
  <si>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</si>
  <si>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</si>
  <si>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</si>
  <si>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</si>
  <si>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</si>
  <si>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</si>
  <si>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</si>
  <si>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rPr>
        <b/>
        <sz val="10"/>
        <color theme="1"/>
        <rFont val="Cambria"/>
        <family val="1"/>
      </rPr>
      <t xml:space="preserve">Ostali rashodi i gubici </t>
    </r>
    <r>
      <rPr>
        <sz val="10"/>
        <color theme="1"/>
        <rFont val="Cambria"/>
        <family val="1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</si>
  <si>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</si>
  <si>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</si>
  <si>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</si>
  <si>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</si>
  <si>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</si>
  <si>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</si>
  <si>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</si>
  <si>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</si>
  <si>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</si>
  <si>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str. 3 od 5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</si>
  <si>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</si>
  <si>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</si>
  <si>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</si>
  <si>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</si>
  <si>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</si>
  <si>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</si>
  <si>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</si>
  <si>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</si>
  <si>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</si>
  <si>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</si>
  <si>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</si>
  <si>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</si>
  <si>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</si>
  <si>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</si>
  <si>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</si>
  <si>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</si>
  <si>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</si>
  <si>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</si>
  <si>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</si>
  <si>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</si>
  <si>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</si>
  <si>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</si>
  <si>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</si>
  <si>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</si>
  <si>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</si>
  <si>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</si>
  <si>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</si>
  <si>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</si>
  <si>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rPr>
        <b/>
        <sz val="10"/>
        <color theme="1"/>
        <rFont val="Cambria"/>
        <family val="1"/>
      </rPr>
      <t xml:space="preserve">Ukupno rashodi </t>
    </r>
    <r>
      <rPr>
        <sz val="10"/>
        <color theme="1"/>
        <rFont val="Cambria"/>
        <family val="1"/>
      </rPr>
      <t>(253+271)</t>
    </r>
  </si>
  <si>
    <r>
      <rPr>
        <b/>
        <sz val="10"/>
        <color theme="1"/>
        <rFont val="Cambria"/>
        <family val="1"/>
      </rPr>
      <t xml:space="preserve">Dobit iz redovnog poslovanja prije oporezivanja </t>
    </r>
    <r>
      <rPr>
        <sz val="10"/>
        <color theme="1"/>
        <rFont val="Cambria"/>
        <family val="1"/>
      </rPr>
      <t>(252-309)</t>
    </r>
  </si>
  <si>
    <r>
      <rPr>
        <b/>
        <sz val="10"/>
        <color theme="1"/>
        <rFont val="Cambria"/>
        <family val="1"/>
      </rPr>
      <t>Gubitak iz redovnog poslovanja prije oporezivanja</t>
    </r>
    <r>
      <rPr>
        <sz val="10"/>
        <color theme="1"/>
        <rFont val="Cambria"/>
        <family val="1"/>
      </rPr>
      <t xml:space="preserve"> (309-252)</t>
    </r>
  </si>
  <si>
    <t>I.</t>
  </si>
  <si>
    <r>
      <rPr>
        <b/>
        <sz val="10"/>
        <color theme="1"/>
        <rFont val="Cambria"/>
        <family val="1"/>
      </rPr>
      <t xml:space="preserve">Porez na dobit </t>
    </r>
    <r>
      <rPr>
        <sz val="10"/>
        <color theme="1"/>
        <rFont val="Cambria"/>
        <family val="1"/>
      </rPr>
      <t>(313+314)</t>
    </r>
  </si>
  <si>
    <t>Tekući porez na dobit</t>
  </si>
  <si>
    <t>Odgođeni porez na dobit (315-316+317-318)</t>
  </si>
  <si>
    <t>Efekat smanjenja odgođene porezne imovine</t>
  </si>
  <si>
    <t>str. 4 od 5</t>
  </si>
  <si>
    <t>Efekat povećanja odgođene porezne imovine</t>
  </si>
  <si>
    <t>Efekat povećanja odgođenih poreznih obaveza</t>
  </si>
  <si>
    <t>Efekat smanjenja odgođenih poreznih obaveza</t>
  </si>
  <si>
    <t>J.</t>
  </si>
  <si>
    <r>
      <rPr>
        <b/>
        <sz val="10"/>
        <color theme="1"/>
        <rFont val="Cambria"/>
        <family val="1"/>
      </rPr>
      <t>Dobit iz redovnog poslovanja</t>
    </r>
    <r>
      <rPr>
        <sz val="10"/>
        <color theme="1"/>
        <rFont val="Cambria"/>
        <family val="1"/>
      </rPr>
      <t xml:space="preserve"> (310-312)</t>
    </r>
  </si>
  <si>
    <t>K.</t>
  </si>
  <si>
    <r>
      <rPr>
        <b/>
        <sz val="10"/>
        <color theme="1"/>
        <rFont val="Cambria"/>
        <family val="1"/>
      </rPr>
      <t>Gubitak iz redovnog poslovanja</t>
    </r>
    <r>
      <rPr>
        <sz val="10"/>
        <color theme="1"/>
        <rFont val="Cambria"/>
        <family val="1"/>
      </rPr>
      <t xml:space="preserve"> (311+312)</t>
    </r>
  </si>
  <si>
    <t>L.</t>
  </si>
  <si>
    <t>Dobit ili gubitak od obustavljenog poslovanja</t>
  </si>
  <si>
    <t>M.</t>
  </si>
  <si>
    <r>
      <rPr>
        <b/>
        <sz val="10"/>
        <color theme="1"/>
        <rFont val="Cambria"/>
        <family val="1"/>
      </rPr>
      <t>Dobit</t>
    </r>
    <r>
      <rPr>
        <sz val="10"/>
        <color theme="1"/>
        <rFont val="Cambria"/>
        <family val="1"/>
      </rPr>
      <t xml:space="preserve"> (319+321)</t>
    </r>
  </si>
  <si>
    <t>N.</t>
  </si>
  <si>
    <r>
      <rPr>
        <b/>
        <sz val="10"/>
        <color theme="1"/>
        <rFont val="Cambria"/>
        <family val="1"/>
      </rPr>
      <t xml:space="preserve">Gubitak </t>
    </r>
    <r>
      <rPr>
        <sz val="10"/>
        <color theme="1"/>
        <rFont val="Cambria"/>
        <family val="1"/>
      </rPr>
      <t>(320-321)</t>
    </r>
  </si>
  <si>
    <t>IZVJEŠTAJ O OSTALOM UKUPNOM REZULTATU</t>
  </si>
  <si>
    <t>O.</t>
  </si>
  <si>
    <r>
      <rPr>
        <b/>
        <sz val="10"/>
        <color theme="1"/>
        <rFont val="Cambria"/>
        <family val="1"/>
      </rPr>
      <t>Ostali ukupni rezultat</t>
    </r>
    <r>
      <rPr>
        <sz val="10"/>
        <color theme="1"/>
        <rFont val="Cambria"/>
        <family val="1"/>
      </rPr>
      <t xml:space="preserve"> (325+331) </t>
    </r>
  </si>
  <si>
    <t>Stavke koje mogu biti reklasifikovane u bilans uspjeha (326+327+328+329-330)</t>
  </si>
  <si>
    <t>Povećanje/(smanjenje) fer vrijednosti dužničkih instrumenata po fer vrijednosti 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</si>
  <si>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</si>
  <si>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</si>
  <si>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</si>
  <si>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</si>
  <si>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Stavke koje neće biti reklasifikovane u bilans uspjeha (332+333+334+335+336+337-338)</t>
  </si>
  <si>
    <t>Revalorizacija zemljišta i građevina</t>
  </si>
  <si>
    <t>Povećanje/(smanjenje) fer vrijednosti instrumenata kapitala po fer vrijednosti 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</si>
  <si>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</si>
  <si>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</si>
  <si>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</si>
  <si>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</si>
  <si>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sz val="10"/>
        <color theme="1"/>
        <rFont val="Cambria"/>
        <family val="1"/>
      </rPr>
      <t>UKUPNI REZULTAT</t>
    </r>
    <r>
      <rPr>
        <sz val="10"/>
        <color theme="1"/>
        <rFont val="Cambria"/>
        <family val="1"/>
      </rPr>
      <t xml:space="preserve"> (322-323+324)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</si>
  <si>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</si>
  <si>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</si>
  <si>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</si>
  <si>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</si>
  <si>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</si>
  <si>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</si>
  <si>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</si>
  <si>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str. 5 od 5</t>
  </si>
  <si>
    <t>IZVJEŠTAJ O TOKOVIMA GOTOVINE</t>
  </si>
  <si>
    <t>(IZVJEŠTAJ O GOTOVINSKIM TOKOVIMA)</t>
  </si>
  <si>
    <t>(Direktna metoda)</t>
  </si>
  <si>
    <t>Oznaka (+)/(-)</t>
  </si>
  <si>
    <t>GOTOVINSKI TOKOVI IZ POSLOVNIH AKTIVNOSTI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</si>
  <si>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</si>
  <si>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</si>
  <si>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</si>
  <si>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</si>
  <si>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</si>
  <si>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</si>
  <si>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</si>
  <si>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</si>
  <si>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Ostali odlivi iz poslovnih aktivnosti</t>
  </si>
  <si>
    <t>Neto gotovinski tok koji je generisan/(korišten) u poslovnim aktivnostima (401 do 407)</t>
  </si>
  <si>
    <t>( + ) ( - 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</si>
  <si>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</si>
  <si>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</si>
  <si>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</si>
  <si>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</si>
  <si>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</si>
  <si>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</si>
  <si>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</si>
  <si>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str. 1 od 3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</si>
  <si>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</si>
  <si>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</si>
  <si>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</si>
  <si>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</si>
  <si>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</si>
  <si>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</si>
  <si>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</si>
  <si>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</si>
  <si>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 xml:space="preserve">Ulaganja u finansijsku imovinu po fer vrijednosti kroz bilans uspjeha </t>
  </si>
  <si>
    <t>2.13.</t>
  </si>
  <si>
    <t xml:space="preserve">Prilivi od finansijske imovine po fer vrijednosti kroz bilans uspjeha 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</si>
  <si>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</si>
  <si>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</si>
  <si>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</si>
  <si>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</si>
  <si>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</si>
  <si>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</si>
  <si>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</si>
  <si>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</si>
  <si>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</si>
  <si>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</si>
  <si>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</si>
  <si>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</si>
  <si>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</si>
  <si>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</si>
  <si>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</si>
  <si>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</si>
  <si>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</si>
  <si>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</si>
  <si>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</si>
  <si>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</si>
  <si>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</si>
  <si>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</si>
  <si>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</si>
  <si>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</si>
  <si>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</si>
  <si>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</si>
  <si>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</si>
  <si>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</si>
  <si>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</si>
  <si>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</si>
  <si>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</si>
  <si>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</si>
  <si>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</si>
  <si>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</si>
  <si>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</si>
  <si>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</si>
  <si>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</si>
  <si>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</si>
  <si>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</si>
  <si>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</si>
  <si>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</si>
  <si>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</si>
  <si>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</si>
  <si>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</si>
  <si>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</si>
  <si>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</si>
  <si>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</si>
  <si>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</si>
  <si>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</si>
  <si>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</si>
  <si>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</si>
  <si>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str. 2 od 3</t>
  </si>
  <si>
    <t>Oznaka (+) / (-)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</si>
  <si>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</si>
  <si>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</si>
  <si>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</si>
  <si>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</si>
  <si>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</si>
  <si>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</si>
  <si>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</si>
  <si>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</si>
  <si>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</si>
  <si>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</si>
  <si>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</si>
  <si>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str. 3 od 3</t>
  </si>
  <si>
    <t>(Indirektna metoda)</t>
  </si>
  <si>
    <t>Dobit/(gubitak) prije oporezivanja</t>
  </si>
  <si>
    <t>( + )( - )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</si>
  <si>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</si>
  <si>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</si>
  <si>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</si>
  <si>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</si>
  <si>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</si>
  <si>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</si>
  <si>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</si>
  <si>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</si>
  <si>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</si>
  <si>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</si>
  <si>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</si>
  <si>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</si>
  <si>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</si>
  <si>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</si>
  <si>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</si>
  <si>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</si>
  <si>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</si>
  <si>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</si>
  <si>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</si>
  <si>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</si>
  <si>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</si>
  <si>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</si>
  <si>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>Efekti promjene vrijednosti instrumenata kapitala po fer vrijednosti kroz bilans uspjeha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</si>
  <si>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</si>
  <si>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</si>
  <si>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</si>
  <si>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</si>
  <si>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</si>
  <si>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</si>
  <si>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</si>
  <si>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</si>
  <si>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</si>
  <si>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</si>
  <si>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</si>
  <si>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</si>
  <si>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</si>
  <si>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</si>
  <si>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</si>
  <si>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(Otpuštanje)/dodatno priznata rezervisanja, neto</t>
  </si>
  <si>
    <t>1.2.20.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</si>
  <si>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</si>
  <si>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</si>
  <si>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</si>
  <si>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</si>
  <si>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</si>
  <si>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</si>
  <si>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</si>
  <si>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</si>
  <si>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</si>
  <si>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</si>
  <si>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</si>
  <si>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</si>
  <si>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</si>
  <si>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</si>
  <si>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</si>
  <si>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</si>
  <si>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</si>
  <si>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</si>
  <si>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</si>
  <si>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</si>
  <si>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</si>
  <si>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</si>
  <si>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</si>
  <si>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</si>
  <si>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(501 do 533)</t>
  </si>
  <si>
    <t xml:space="preserve">Odlivi po osnovu kupovine nematerijalne imovine </t>
  </si>
  <si>
    <t>Ulaganja u finansijsku imovinu po fer vrijednosti kroz bilans uspjeha</t>
  </si>
  <si>
    <t>Prilivi od finansijske imovine po fer vrijednosti kroz bilans uspjeha</t>
  </si>
  <si>
    <t>Neto gotovinski tok koji je generisan/(korišten) u ulagačkim aktivnostima (535 do 563)</t>
  </si>
  <si>
    <t>Prilivi od emisije dionica/uplaćeni vlasnički kapital</t>
  </si>
  <si>
    <t>Neto gotovinski tok koji je generisan/(korišten) u finansijskim aktivnostima (565 do 577)</t>
  </si>
  <si>
    <t>NETO POVEĆANJE/(SMANJENJE) GOTOVINE I GOTOVINSKIH EKVIVALENATA (A+B+C)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</si>
  <si>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</si>
  <si>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</si>
  <si>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</si>
  <si>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</si>
  <si>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</si>
  <si>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</si>
  <si>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</si>
  <si>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</si>
  <si>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</si>
  <si>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</si>
  <si>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</si>
  <si>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</si>
  <si>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</si>
  <si>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</si>
  <si>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</si>
  <si>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</si>
  <si>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</si>
  <si>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</si>
  <si>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</si>
  <si>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</si>
  <si>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</si>
  <si>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</si>
  <si>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</si>
  <si>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</si>
  <si>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</si>
  <si>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</si>
  <si>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</si>
  <si>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</si>
  <si>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</si>
  <si>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</si>
  <si>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</si>
  <si>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</si>
  <si>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</si>
  <si>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Opis</t>
  </si>
  <si>
    <t>Naziv emitenta</t>
  </si>
  <si>
    <t>Sjedište i adresa emitenta</t>
  </si>
  <si>
    <t>Obrazac OEI-PD</t>
  </si>
  <si>
    <t>Tabela B</t>
  </si>
  <si>
    <t>Tabela C</t>
  </si>
  <si>
    <t>Od____ do ____
tekuće godine</t>
  </si>
  <si>
    <t>Od____ do ____
prethodne godine</t>
  </si>
  <si>
    <t xml:space="preserve">Matični broj </t>
  </si>
  <si>
    <t>Tabela D</t>
  </si>
  <si>
    <t>Tabela E</t>
  </si>
  <si>
    <t>Tabela F</t>
  </si>
  <si>
    <t>OPĆI PODACI</t>
  </si>
  <si>
    <t>Tabela A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</si>
  <si>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</si>
  <si>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</si>
  <si>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</si>
  <si>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</si>
  <si>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</si>
  <si>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</si>
  <si>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</si>
  <si>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</si>
  <si>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</si>
  <si>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</si>
  <si>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</si>
  <si>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</si>
  <si>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</si>
  <si>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</si>
  <si>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</si>
  <si>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</si>
  <si>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</si>
  <si>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</si>
  <si>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</si>
  <si>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</si>
  <si>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</si>
  <si>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</si>
  <si>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</si>
  <si>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</si>
  <si>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 xml:space="preserve">Datum i mjesto održavanja 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</si>
  <si>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</si>
  <si>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</si>
  <si>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</si>
  <si>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</si>
  <si>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</si>
  <si>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</si>
  <si>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</si>
  <si>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5. PODACI O ODRŽANIM SKUPŠTINAMA EMITENTA U IZVJEŠTAJNOM PERIODU</t>
  </si>
  <si>
    <t>Dnevni red skupštine</t>
  </si>
  <si>
    <t>Tabela G</t>
  </si>
  <si>
    <t>Zabilješke i komentari uprave neophodni za bolje i jasnije razumjevanje podataka prezentiranih u Tabelama A, B, C, D, E i F obrazca OEI-PD</t>
  </si>
  <si>
    <t>Pozicija na koju se odnosi komentar ili zabilješka</t>
  </si>
  <si>
    <t>Komentar ili zabilješka</t>
  </si>
  <si>
    <t>Izvještaj sastavio/la:</t>
  </si>
  <si>
    <t>Iznos tekuće godine</t>
  </si>
  <si>
    <t>Iznos prethodne godine (početno stanje)</t>
  </si>
  <si>
    <t>za period od 01.01. do31.12. 2024. godine</t>
  </si>
  <si>
    <t xml:space="preserve">  na dan 31.12.2024. godine</t>
  </si>
  <si>
    <t>Društvo za upravljanje fondovima "ASA ASSET MANAGEMENT" d.o.o.Sarajevo</t>
  </si>
  <si>
    <t>Sarajevo-Novi Grad, Bulevar Meše Selimovića br.16</t>
  </si>
  <si>
    <t>4200052540007</t>
  </si>
  <si>
    <t>1. Stanje na kraju perioda na dan 31.12.2022. godine</t>
  </si>
  <si>
    <t>za period koji završava na dan 31.12. 2024. godine</t>
  </si>
  <si>
    <t xml:space="preserve"> za period od 01.01. do 31.12.2024. godine</t>
  </si>
  <si>
    <t xml:space="preserve">tel. 033 407-170; fax 033 766-966 </t>
  </si>
  <si>
    <t>Da</t>
  </si>
  <si>
    <t>Društvo za reviziju "ZUKO" d.o.o. Sarajevo, Džemala Bijedića br. 185</t>
  </si>
  <si>
    <t>Društvo za upravljanje fondovima "ASA ASSET MANAGEMENT" doo Sarajevo, "ASA ASSET MANAGEMENT" d.o.o. Sarajevo, ul.Bulevar Meše Selimovića 16. Sarajevo</t>
  </si>
  <si>
    <t>Samir Redžepović, Senad Kasumović, Adis Imširović</t>
  </si>
  <si>
    <t>Sanjin Dervišević, Nina Međedović, Emina Pleh -Abaz</t>
  </si>
  <si>
    <t>Dženan Prevljak, direktor; Rusmir Pašić, izvršni direktor</t>
  </si>
  <si>
    <t>65-01-0034-11</t>
  </si>
  <si>
    <t>info@asa-am.ba</t>
  </si>
  <si>
    <t>djelatnost upravljanja fondovima</t>
  </si>
  <si>
    <t>Od 01.01. do 31.12.
tekuće godine</t>
  </si>
  <si>
    <t>Od 01.01. do 31.12.
prethodne godine</t>
  </si>
  <si>
    <t xml:space="preserve"> za period od 01.01. do 31.12. 2024. godine</t>
  </si>
  <si>
    <t>4. Ponovo iskazano stanje na početku perioda 01.01.2023. godine (901+902+903)</t>
  </si>
  <si>
    <t>25. Stanje na kraju perioda na dan 31.12.2024. godine  (916+919+920-921-922+923+924)</t>
  </si>
  <si>
    <t>16. Ponovo iskazano stanje na početku perioda 01.01.2024. godine (913+914+915)</t>
  </si>
  <si>
    <t>13. Stanje na kraju perioda na dan 31.12.2023. godine (904+907+908-909-910+911+912)</t>
  </si>
  <si>
    <t>za period od 01.01. do 31.12. 2024. godine</t>
  </si>
  <si>
    <t>Dženan Prevljak</t>
  </si>
  <si>
    <t>Azira Hadžialić</t>
  </si>
  <si>
    <t>Sarajevo, 27.02.2025</t>
  </si>
  <si>
    <t xml:space="preserve">1). 49. Skupština - 08.04.2024. Bulevar Meše Selimovića 16. Sarajevo        2). 50. Skupština -28.06.2024. Bulevar Meše Selimovića 16, Sarajevo </t>
  </si>
  <si>
    <t xml:space="preserve">1.Odluka o usvajanju godišnjih finansi.izvještaja o poslovanju Društva za 2023. g sa izvještajem Nadzornog odbora, Odbora za reviziju i izvještajem vanjskog revizora 2. Odluka o rasporedu dobiti za poslovnu 2023. godinu 3. Odluka o isplati dividende 4. Odluka o izboru vanjskog revizora za 2024. godinu                                                                                                                       1. Odluka o smanjenju zakonskih rezervi Društva                                   2. Odluka o isplati dividende  </t>
  </si>
  <si>
    <t>1. Izbor predsjednika Skupštine i dva ovjerivača zapisnika  2. Donošenje odluke o usvajanju godišnjih finansi.izvještaja o poslovanju Društva za 2023. g sa izvještajem Nadzornog odbora, Odbora za reviziju i izvještajem vanjskog revizora 3. Donošenje odluke o rasporedu dobiti za poslovnu 2023. godinu 4. Donošenje odluke o isplati dividende 5. Donošenje odluke o izboru vanjskog revizora za 2024. godinu                                                                                                  1. Izbor predsjednika Skupštine i dva ovjerivača zapisnika                      2. Donošenje odluke o smanjenju zakonskih rezervi Društva                     3. Donošenje odluke o isplati dividende</t>
  </si>
  <si>
    <t>Na osnovu odluke br.05-49-SD-I/24 i odluke br. 10-50-SD-I/24 izvršena je isplata dividende udjeličaru Društva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</si>
</sst>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_(* #,##0.00_);_(* \(#,##0.00\);_(* &quot;-&quot;??_);_(@_)"/>
    <numFmt numFmtId="166" formatCode="0.000%"/>
    <numFmt numFmtId="167" formatCode="dd/mm/yyyy"/>
    <numFmt numFmtId="168" formatCode="\00"/>
    <numFmt numFmtId="169" formatCode="yyyy"/>
    <numFmt numFmtId="170" formatCode="d/m/yyyy/"/>
    <numFmt numFmtId="171" formatCode="_-* #,##0.00_-;\-* #,##0.00_-;_-* \-??_-;_-@_-"/>
    <numFmt numFmtId="172" formatCode="_(* #,##0.00_);_(* \(#,##0.00\);_(* \-??_);_(@_)"/>
    <numFmt numFmtId="173" formatCode="0.00000000000000000"/>
    <numFmt numFmtId="174" formatCode="0.000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</font>
    <font>
      <sz val="17"/>
      <name val="Bar-Code 39"/>
      <family val="3"/>
    </font>
    <font>
      <sz val="36"/>
      <name val="Bar-Code 39"/>
      <family val="3"/>
    </font>
    <font>
      <sz val="11"/>
      <color rgb="FF000000"/>
      <name val="Calibri"/>
      <family val="2"/>
    </font>
    <font>
      <sz val="22"/>
      <name val="Bar-Code 39"/>
      <family val="3"/>
    </font>
    <font>
      <sz val="11"/>
      <color rgb="FF000000"/>
      <name val="Cambria"/>
      <family val="1"/>
    </font>
    <font>
      <sz val="16"/>
      <name val="Cambria"/>
      <family val="1"/>
    </font>
    <font>
      <b/>
      <sz val="21"/>
      <name val="Cambria"/>
      <family val="1"/>
    </font>
    <font>
      <b/>
      <sz val="16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1"/>
      <color rgb="FFFF0000"/>
      <name val="Cambria"/>
      <family val="1"/>
    </font>
    <font>
      <sz val="11"/>
      <color theme="0" tint="-0.499984740745262"/>
      <name val="Cambria"/>
      <family val="1"/>
    </font>
    <font>
      <sz val="11"/>
      <color rgb="FFC00000"/>
      <name val="Cambria"/>
      <family val="1"/>
    </font>
    <font>
      <b/>
      <sz val="1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theme="0" tint="-0.34998626667073579"/>
      <name val="Cambria"/>
      <family val="1"/>
    </font>
    <font>
      <sz val="26"/>
      <color rgb="FFFF0000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sz val="26"/>
      <color rgb="FF808080"/>
      <name val="Cambria"/>
      <family val="1"/>
    </font>
    <font>
      <sz val="16"/>
      <color rgb="FFFF0000"/>
      <name val="Cambria"/>
      <family val="1"/>
    </font>
    <font>
      <sz val="21"/>
      <color rgb="FFFF0000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22"/>
      <name val="Cambria"/>
      <family val="1"/>
    </font>
    <font>
      <b/>
      <sz val="20"/>
      <name val="Cambria"/>
      <family val="1"/>
    </font>
    <font>
      <b/>
      <sz val="10"/>
      <name val="Cambria"/>
      <family val="1"/>
    </font>
    <font>
      <sz val="19"/>
      <name val="Cambria"/>
      <family val="1"/>
    </font>
    <font>
      <b/>
      <sz val="14"/>
      <name val="Cambria"/>
      <family val="1"/>
    </font>
    <font>
      <sz val="10"/>
      <color theme="0" tint="-0.499984740745262"/>
      <name val="Cambria"/>
      <family val="1"/>
    </font>
    <font>
      <sz val="9"/>
      <color theme="1"/>
      <name val="Cambria"/>
      <family val="1"/>
    </font>
    <font>
      <sz val="14"/>
      <name val="Cambria"/>
      <family val="1"/>
    </font>
    <font>
      <sz val="9"/>
      <color theme="0" tint="-0.499984740745262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4"/>
      <color theme="0" tint="-0.499984740745262"/>
      <name val="Cambria"/>
      <family val="1"/>
    </font>
    <font>
      <sz val="15"/>
      <name val="Cambria"/>
      <family val="1"/>
    </font>
    <font>
      <b/>
      <sz val="15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sz val="10"/>
      <color rgb="FFC00000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10"/>
      <color theme="1" tint="0.249977111117893"/>
      <name val="Cambria"/>
      <family val="1"/>
    </font>
    <font>
      <b/>
      <sz val="10"/>
      <color theme="1" tint="0.249977111117893"/>
      <name val="Cambria"/>
      <family val="1"/>
    </font>
    <font>
      <sz val="11"/>
      <color theme="1" tint="0.249977111117893"/>
      <name val="Cambria"/>
      <family val="1"/>
    </font>
    <font>
      <b/>
      <sz val="10"/>
      <color rgb="FF000000"/>
      <name val="Cambria"/>
      <family val="1"/>
    </font>
    <font>
      <sz val="26"/>
      <color theme="1" tint="0.249977111117893"/>
      <name val="Cambria"/>
      <family val="1"/>
    </font>
    <font>
      <b/>
      <sz val="26"/>
      <color theme="1" tint="0.249977111117893"/>
      <name val="Cambria"/>
      <family val="1"/>
    </font>
    <font>
      <sz val="12"/>
      <color theme="1" tint="0.249977111117893"/>
      <name val="Cambria"/>
      <family val="1"/>
    </font>
    <font>
      <b/>
      <sz val="14"/>
      <color theme="1" tint="0.249977111117893"/>
      <name val="Cambria"/>
      <family val="1"/>
    </font>
    <font>
      <sz val="14"/>
      <color theme="1" tint="0.249977111117893"/>
      <name val="Cambria"/>
      <family val="1"/>
    </font>
    <font>
      <u/>
      <sz val="11"/>
      <color rgb="FF0563C1"/>
      <name val="Calibri"/>
      <family val="2"/>
    </font>
    <font>
      <b/>
      <sz val="10"/>
      <name val="Cambria"/>
      <family val="1"/>
      <charset val="238"/>
    </font>
    <font>
      <sz val="18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  <charset val="238"/>
    </font>
    <font>
      <b/>
      <sz val="11"/>
      <color theme="1" tint="0.249977111117893"/>
      <name val="Cambria"/>
      <family val="1"/>
      <charset val="238"/>
    </font>
    <font>
      <b/>
      <sz val="12"/>
      <name val="Cambria"/>
      <family val="1"/>
      <charset val="238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2"/>
      <name val="Cambria"/>
      <family val="1"/>
      <charset val="238"/>
    </font>
    <font>
      <b/>
      <sz val="13"/>
      <name val="Cambria"/>
      <family val="1"/>
    </font>
    <font>
      <b/>
      <sz val="18"/>
      <name val="Cambria"/>
      <family val="1"/>
      <charset val="238"/>
    </font>
    <font>
      <b/>
      <sz val="1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71" fontId="3" fillId="0" borderId="0"/>
    <xf numFmtId="164" fontId="2" fillId="0" borderId="0"/>
    <xf numFmtId="165" fontId="2" fillId="0" borderId="0"/>
    <xf numFmtId="171" fontId="15" fillId="0" borderId="0"/>
    <xf numFmtId="0" fontId="12" fillId="0" borderId="0"/>
    <xf numFmtId="0" fontId="68" fillId="0" borderId="0"/>
    <xf numFmtId="0" fontId="1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9" fontId="2" fillId="0" borderId="0"/>
    <xf numFmtId="9" fontId="3" fillId="0" borderId="0"/>
  </cellStyleXfs>
  <cellXfs count="343">
    <xf numFmtId="0" fontId="0" fillId="0" borderId="0" xfId="0"/>
    <xf numFmtId="0" fontId="3" fillId="0" borderId="0" xfId="8"/>
    <xf numFmtId="0" fontId="2" fillId="0" borderId="0" xfId="10"/>
    <xf numFmtId="0" fontId="3" fillId="0" borderId="0" xfId="8" applyAlignment="1">
      <alignment horizontal="left"/>
    </xf>
    <xf numFmtId="0" fontId="4" fillId="0" borderId="0" xfId="8" applyFont="1" applyAlignment="1">
      <alignment horizontal="right"/>
    </xf>
    <xf numFmtId="0" fontId="5" fillId="0" borderId="0" xfId="8" applyFont="1"/>
    <xf numFmtId="0" fontId="6" fillId="0" borderId="0" xfId="8" applyFont="1"/>
    <xf numFmtId="166" fontId="3" fillId="0" borderId="0" xfId="8" applyNumberFormat="1"/>
    <xf numFmtId="1" fontId="3" fillId="0" borderId="0" xfId="8" applyNumberFormat="1"/>
    <xf numFmtId="0" fontId="3" fillId="0" borderId="0" xfId="8" applyAlignment="1">
      <alignment horizontal="right"/>
    </xf>
    <xf numFmtId="49" fontId="5" fillId="0" borderId="0" xfId="8" applyNumberFormat="1" applyFont="1" applyAlignment="1">
      <alignment horizontal="right"/>
    </xf>
    <xf numFmtId="166" fontId="3" fillId="0" borderId="0" xfId="8" applyNumberFormat="1" applyAlignment="1">
      <alignment horizontal="right"/>
    </xf>
    <xf numFmtId="0" fontId="7" fillId="0" borderId="0" xfId="8" applyFont="1"/>
    <xf numFmtId="49" fontId="3" fillId="0" borderId="0" xfId="8" applyNumberFormat="1"/>
    <xf numFmtId="0" fontId="7" fillId="0" borderId="0" xfId="8" applyFont="1" applyAlignment="1">
      <alignment horizontal="left"/>
    </xf>
    <xf numFmtId="0" fontId="4" fillId="0" borderId="0" xfId="8" applyFont="1"/>
    <xf numFmtId="49" fontId="5" fillId="0" borderId="0" xfId="8" applyNumberFormat="1" applyFont="1"/>
    <xf numFmtId="0" fontId="3" fillId="0" borderId="0" xfId="8" applyAlignment="1">
      <alignment vertical="center"/>
    </xf>
    <xf numFmtId="0" fontId="9" fillId="0" borderId="0" xfId="8" applyFont="1" applyAlignment="1">
      <alignment horizontal="left" vertical="center" wrapText="1"/>
    </xf>
    <xf numFmtId="0" fontId="9" fillId="0" borderId="0" xfId="8" applyFont="1" applyAlignment="1">
      <alignment vertical="center"/>
    </xf>
    <xf numFmtId="167" fontId="9" fillId="0" borderId="0" xfId="8" applyNumberFormat="1" applyFont="1" applyAlignment="1">
      <alignment horizontal="left" vertical="center" wrapText="1"/>
    </xf>
    <xf numFmtId="0" fontId="10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168" fontId="9" fillId="0" borderId="0" xfId="8" applyNumberFormat="1" applyFont="1" applyAlignment="1">
      <alignment horizontal="left" vertical="center" wrapText="1"/>
    </xf>
    <xf numFmtId="0" fontId="9" fillId="0" borderId="0" xfId="8" quotePrefix="1" applyFont="1" applyAlignment="1">
      <alignment horizontal="left" vertical="center"/>
    </xf>
    <xf numFmtId="169" fontId="9" fillId="0" borderId="0" xfId="8" applyNumberFormat="1" applyFont="1" applyAlignment="1">
      <alignment horizontal="left" vertical="center" wrapText="1"/>
    </xf>
    <xf numFmtId="167" fontId="3" fillId="0" borderId="0" xfId="8" applyNumberFormat="1" applyAlignment="1">
      <alignment horizontal="left" vertical="center" wrapText="1"/>
    </xf>
    <xf numFmtId="0" fontId="9" fillId="2" borderId="0" xfId="8" applyFont="1" applyFill="1" applyAlignment="1">
      <alignment vertical="center"/>
    </xf>
    <xf numFmtId="0" fontId="9" fillId="2" borderId="0" xfId="8" applyFont="1" applyFill="1" applyAlignment="1">
      <alignment horizontal="left" vertical="center" wrapText="1"/>
    </xf>
    <xf numFmtId="1" fontId="9" fillId="0" borderId="0" xfId="8" applyNumberFormat="1" applyFont="1" applyAlignment="1">
      <alignment horizontal="left" vertical="center" wrapText="1"/>
    </xf>
    <xf numFmtId="0" fontId="3" fillId="3" borderId="0" xfId="8" applyFill="1" applyAlignment="1">
      <alignment vertical="center"/>
    </xf>
    <xf numFmtId="10" fontId="9" fillId="3" borderId="0" xfId="13" applyNumberFormat="1" applyFont="1" applyFill="1" applyAlignment="1">
      <alignment horizontal="left" vertical="center" wrapText="1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horizontal="right" vertical="center"/>
    </xf>
    <xf numFmtId="3" fontId="13" fillId="0" borderId="0" xfId="1" quotePrefix="1" applyNumberFormat="1" applyFont="1" applyAlignment="1">
      <alignment horizontal="right" vertical="center"/>
    </xf>
    <xf numFmtId="3" fontId="13" fillId="0" borderId="0" xfId="1" quotePrefix="1" applyNumberFormat="1" applyFont="1" applyAlignment="1">
      <alignment horizontal="right"/>
    </xf>
    <xf numFmtId="0" fontId="17" fillId="0" borderId="0" xfId="8" applyFont="1"/>
    <xf numFmtId="0" fontId="21" fillId="0" borderId="0" xfId="8" applyFont="1" applyAlignment="1">
      <alignment vertical="center"/>
    </xf>
    <xf numFmtId="0" fontId="21" fillId="0" borderId="0" xfId="8" applyFont="1" applyAlignment="1">
      <alignment horizontal="left" vertical="center"/>
    </xf>
    <xf numFmtId="0" fontId="23" fillId="0" borderId="0" xfId="8" applyFont="1"/>
    <xf numFmtId="0" fontId="21" fillId="0" borderId="0" xfId="8" applyFont="1" applyAlignment="1">
      <alignment horizontal="left"/>
    </xf>
    <xf numFmtId="0" fontId="21" fillId="0" borderId="0" xfId="8" applyFont="1"/>
    <xf numFmtId="0" fontId="23" fillId="0" borderId="0" xfId="8" applyFont="1" applyAlignment="1">
      <alignment vertical="top"/>
    </xf>
    <xf numFmtId="0" fontId="21" fillId="0" borderId="0" xfId="8" applyFont="1" applyAlignment="1">
      <alignment vertical="top"/>
    </xf>
    <xf numFmtId="0" fontId="17" fillId="0" borderId="0" xfId="8" applyFont="1" applyAlignment="1">
      <alignment vertical="top"/>
    </xf>
    <xf numFmtId="0" fontId="23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0" fontId="22" fillId="5" borderId="0" xfId="8" applyFont="1" applyFill="1" applyAlignment="1">
      <alignment vertical="center"/>
    </xf>
    <xf numFmtId="0" fontId="27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5" fillId="0" borderId="0" xfId="8" applyFont="1" applyAlignment="1">
      <alignment vertical="center"/>
    </xf>
    <xf numFmtId="2" fontId="25" fillId="0" borderId="0" xfId="8" applyNumberFormat="1" applyFont="1" applyAlignment="1">
      <alignment vertical="center"/>
    </xf>
    <xf numFmtId="0" fontId="23" fillId="0" borderId="0" xfId="8" applyFont="1" applyAlignment="1">
      <alignment horizontal="right" vertical="center"/>
    </xf>
    <xf numFmtId="0" fontId="26" fillId="0" borderId="0" xfId="8" applyFont="1" applyAlignment="1">
      <alignment horizontal="right" vertical="center"/>
    </xf>
    <xf numFmtId="0" fontId="31" fillId="0" borderId="0" xfId="8" applyFont="1" applyAlignment="1">
      <alignment horizontal="center" vertical="center"/>
    </xf>
    <xf numFmtId="0" fontId="31" fillId="0" borderId="0" xfId="8" applyFont="1" applyAlignment="1">
      <alignment horizontal="right" vertical="center"/>
    </xf>
    <xf numFmtId="3" fontId="24" fillId="0" borderId="0" xfId="1" quotePrefix="1" applyNumberFormat="1" applyFont="1" applyAlignment="1">
      <alignment horizontal="center"/>
    </xf>
    <xf numFmtId="0" fontId="32" fillId="0" borderId="0" xfId="8" applyFont="1"/>
    <xf numFmtId="0" fontId="34" fillId="0" borderId="0" xfId="8" applyFont="1"/>
    <xf numFmtId="0" fontId="33" fillId="0" borderId="0" xfId="8" applyFont="1"/>
    <xf numFmtId="0" fontId="33" fillId="0" borderId="0" xfId="8" applyFont="1" applyAlignment="1">
      <alignment horizontal="center"/>
    </xf>
    <xf numFmtId="1" fontId="35" fillId="0" borderId="0" xfId="8" applyNumberFormat="1" applyFont="1" applyAlignment="1">
      <alignment horizontal="left" vertical="top"/>
    </xf>
    <xf numFmtId="0" fontId="36" fillId="0" borderId="0" xfId="8" applyFont="1"/>
    <xf numFmtId="0" fontId="18" fillId="0" borderId="0" xfId="8" applyFont="1"/>
    <xf numFmtId="0" fontId="37" fillId="0" borderId="0" xfId="8" applyFont="1"/>
    <xf numFmtId="0" fontId="19" fillId="0" borderId="0" xfId="8" applyFont="1"/>
    <xf numFmtId="0" fontId="38" fillId="0" borderId="0" xfId="8" applyFont="1"/>
    <xf numFmtId="0" fontId="39" fillId="0" borderId="0" xfId="8" applyFont="1"/>
    <xf numFmtId="0" fontId="37" fillId="0" borderId="0" xfId="8" applyFont="1" applyAlignment="1">
      <alignment vertical="center"/>
    </xf>
    <xf numFmtId="0" fontId="38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3" fontId="18" fillId="0" borderId="0" xfId="1" applyNumberFormat="1" applyFont="1" applyAlignment="1">
      <alignment horizontal="right" vertical="center"/>
    </xf>
    <xf numFmtId="3" fontId="18" fillId="0" borderId="0" xfId="1" applyNumberFormat="1" applyFont="1" applyAlignment="1">
      <alignment horizontal="center" vertical="center"/>
    </xf>
    <xf numFmtId="0" fontId="17" fillId="0" borderId="0" xfId="11" applyFont="1"/>
    <xf numFmtId="0" fontId="17" fillId="0" borderId="0" xfId="11" applyFont="1" applyAlignment="1">
      <alignment horizontal="right"/>
    </xf>
    <xf numFmtId="0" fontId="49" fillId="0" borderId="0" xfId="11" applyFont="1"/>
    <xf numFmtId="0" fontId="52" fillId="0" borderId="0" xfId="11" applyFont="1"/>
    <xf numFmtId="0" fontId="52" fillId="0" borderId="0" xfId="11" applyFont="1" applyAlignment="1">
      <alignment vertical="top"/>
    </xf>
    <xf numFmtId="172" fontId="53" fillId="0" borderId="0" xfId="11" applyNumberFormat="1" applyFont="1" applyAlignment="1">
      <alignment horizontal="left" vertical="top" wrapText="1"/>
    </xf>
    <xf numFmtId="172" fontId="53" fillId="0" borderId="0" xfId="4" applyNumberFormat="1" applyFont="1" applyAlignment="1">
      <alignment horizontal="left" vertical="top"/>
    </xf>
    <xf numFmtId="172" fontId="53" fillId="0" borderId="0" xfId="11" applyNumberFormat="1" applyFont="1" applyAlignment="1">
      <alignment horizontal="left" wrapText="1"/>
    </xf>
    <xf numFmtId="0" fontId="54" fillId="0" borderId="0" xfId="10" applyFont="1"/>
    <xf numFmtId="0" fontId="50" fillId="0" borderId="0" xfId="10" applyFont="1"/>
    <xf numFmtId="0" fontId="55" fillId="0" borderId="0" xfId="10" applyFont="1"/>
    <xf numFmtId="0" fontId="21" fillId="0" borderId="0" xfId="10" applyFont="1" applyAlignment="1">
      <alignment vertical="center"/>
    </xf>
    <xf numFmtId="0" fontId="18" fillId="0" borderId="0" xfId="10" applyFont="1" applyAlignment="1">
      <alignment horizontal="right"/>
    </xf>
    <xf numFmtId="0" fontId="54" fillId="0" borderId="0" xfId="10" applyFont="1" applyAlignment="1">
      <alignment vertical="center"/>
    </xf>
    <xf numFmtId="0" fontId="50" fillId="0" borderId="0" xfId="10" applyFont="1" applyAlignment="1">
      <alignment vertical="center"/>
    </xf>
    <xf numFmtId="0" fontId="18" fillId="0" borderId="0" xfId="10" applyFont="1" applyAlignment="1">
      <alignment horizontal="right" vertical="center"/>
    </xf>
    <xf numFmtId="0" fontId="43" fillId="0" borderId="0" xfId="11" applyFont="1"/>
    <xf numFmtId="0" fontId="43" fillId="0" borderId="0" xfId="11" applyFont="1" applyAlignment="1">
      <alignment horizontal="left"/>
    </xf>
    <xf numFmtId="1" fontId="40" fillId="0" borderId="0" xfId="10" applyNumberFormat="1" applyFont="1" applyAlignment="1">
      <alignment horizontal="center" textRotation="90"/>
    </xf>
    <xf numFmtId="1" fontId="45" fillId="0" borderId="0" xfId="10" applyNumberFormat="1" applyFont="1" applyAlignment="1">
      <alignment horizontal="center" textRotation="90"/>
    </xf>
    <xf numFmtId="0" fontId="48" fillId="0" borderId="0" xfId="10" applyFont="1" applyAlignment="1">
      <alignment horizontal="center" vertical="center" textRotation="90" wrapText="1"/>
    </xf>
    <xf numFmtId="1" fontId="24" fillId="0" borderId="0" xfId="10" applyNumberFormat="1" applyFont="1" applyAlignment="1">
      <alignment horizontal="left" vertical="center"/>
    </xf>
    <xf numFmtId="0" fontId="47" fillId="0" borderId="0" xfId="10" applyFont="1"/>
    <xf numFmtId="0" fontId="49" fillId="0" borderId="0" xfId="10" applyFont="1"/>
    <xf numFmtId="0" fontId="47" fillId="0" borderId="0" xfId="10" applyFont="1" applyAlignment="1">
      <alignment horizontal="left" vertical="center"/>
    </xf>
    <xf numFmtId="0" fontId="29" fillId="0" borderId="0" xfId="8" applyFont="1" applyAlignment="1">
      <alignment vertical="top"/>
    </xf>
    <xf numFmtId="0" fontId="36" fillId="0" borderId="0" xfId="8" applyFont="1" applyAlignment="1">
      <alignment vertical="center"/>
    </xf>
    <xf numFmtId="0" fontId="29" fillId="0" borderId="0" xfId="8" applyFont="1" applyAlignment="1">
      <alignment horizontal="left"/>
    </xf>
    <xf numFmtId="0" fontId="42" fillId="0" borderId="0" xfId="1" applyNumberFormat="1" applyFont="1" applyAlignment="1">
      <alignment horizontal="left" vertical="top"/>
    </xf>
    <xf numFmtId="0" fontId="29" fillId="0" borderId="0" xfId="8" applyFont="1" applyAlignment="1">
      <alignment horizontal="left" vertical="top"/>
    </xf>
    <xf numFmtId="0" fontId="42" fillId="0" borderId="0" xfId="1" applyNumberFormat="1" applyFont="1" applyAlignment="1">
      <alignment horizontal="right" vertical="top"/>
    </xf>
    <xf numFmtId="0" fontId="30" fillId="0" borderId="0" xfId="8" applyFont="1"/>
    <xf numFmtId="0" fontId="30" fillId="0" borderId="0" xfId="8" applyFont="1" applyAlignment="1">
      <alignment vertical="top"/>
    </xf>
    <xf numFmtId="0" fontId="42" fillId="0" borderId="0" xfId="1" applyNumberFormat="1" applyFont="1" applyAlignment="1">
      <alignment vertical="top" wrapText="1"/>
    </xf>
    <xf numFmtId="3" fontId="28" fillId="5" borderId="1" xfId="8" applyNumberFormat="1" applyFont="1" applyFill="1" applyBorder="1" applyAlignment="1">
      <alignment horizontal="right" vertical="center" wrapText="1"/>
    </xf>
    <xf numFmtId="3" fontId="28" fillId="5" borderId="1" xfId="8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8" applyNumberFormat="1" applyFont="1" applyFill="1" applyBorder="1" applyAlignment="1" applyProtection="1">
      <alignment vertical="center" wrapText="1"/>
      <protection locked="0"/>
    </xf>
    <xf numFmtId="3" fontId="57" fillId="5" borderId="1" xfId="8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8" applyFont="1" applyAlignment="1">
      <alignment vertical="center"/>
    </xf>
    <xf numFmtId="0" fontId="27" fillId="0" borderId="0" xfId="8" applyFont="1"/>
    <xf numFmtId="0" fontId="29" fillId="0" borderId="0" xfId="8" applyFont="1"/>
    <xf numFmtId="0" fontId="27" fillId="0" borderId="0" xfId="8" applyFont="1" applyAlignment="1">
      <alignment vertical="top"/>
    </xf>
    <xf numFmtId="0" fontId="20" fillId="0" borderId="1" xfId="8" applyFont="1" applyBorder="1" applyAlignment="1">
      <alignment horizontal="center" vertical="center"/>
    </xf>
    <xf numFmtId="0" fontId="20" fillId="0" borderId="3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/>
    </xf>
    <xf numFmtId="0" fontId="20" fillId="0" borderId="4" xfId="8" applyFont="1" applyBorder="1" applyAlignment="1">
      <alignment horizontal="center" vertical="center" wrapText="1"/>
    </xf>
    <xf numFmtId="0" fontId="20" fillId="0" borderId="5" xfId="8" applyFont="1" applyBorder="1" applyAlignment="1">
      <alignment horizontal="center" vertical="center" wrapText="1"/>
    </xf>
    <xf numFmtId="0" fontId="44" fillId="0" borderId="1" xfId="8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right" vertical="center"/>
      <protection locked="0"/>
    </xf>
    <xf numFmtId="3" fontId="20" fillId="0" borderId="1" xfId="1" applyNumberFormat="1" applyFont="1" applyBorder="1" applyAlignment="1" applyProtection="1">
      <alignment horizontal="right" vertical="center" wrapText="1"/>
      <protection locked="0"/>
    </xf>
    <xf numFmtId="0" fontId="18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center" vertical="center"/>
    </xf>
    <xf numFmtId="3" fontId="18" fillId="0" borderId="1" xfId="1" applyNumberFormat="1" applyFont="1" applyBorder="1" applyAlignment="1" applyProtection="1">
      <alignment horizontal="right" vertical="center" wrapText="1"/>
      <protection locked="0"/>
    </xf>
    <xf numFmtId="0" fontId="20" fillId="0" borderId="6" xfId="8" applyFont="1" applyBorder="1" applyAlignment="1">
      <alignment horizontal="left" vertical="center"/>
    </xf>
    <xf numFmtId="0" fontId="20" fillId="0" borderId="7" xfId="8" applyFont="1" applyBorder="1" applyAlignment="1">
      <alignment horizontal="left" vertical="center"/>
    </xf>
    <xf numFmtId="0" fontId="20" fillId="0" borderId="7" xfId="8" applyFont="1" applyBorder="1" applyAlignment="1">
      <alignment horizontal="center" vertical="center"/>
    </xf>
    <xf numFmtId="3" fontId="20" fillId="0" borderId="7" xfId="1" applyNumberFormat="1" applyFont="1" applyBorder="1" applyAlignment="1">
      <alignment horizontal="right" vertical="center" wrapText="1"/>
    </xf>
    <xf numFmtId="3" fontId="20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/>
    </xf>
    <xf numFmtId="0" fontId="18" fillId="0" borderId="7" xfId="8" applyFont="1" applyBorder="1" applyAlignment="1">
      <alignment horizontal="left" vertical="center"/>
    </xf>
    <xf numFmtId="0" fontId="18" fillId="0" borderId="7" xfId="8" applyFont="1" applyBorder="1" applyAlignment="1">
      <alignment horizontal="center" vertical="center"/>
    </xf>
    <xf numFmtId="3" fontId="18" fillId="0" borderId="7" xfId="1" applyNumberFormat="1" applyFont="1" applyBorder="1" applyAlignment="1">
      <alignment horizontal="right" vertical="center" wrapText="1"/>
    </xf>
    <xf numFmtId="3" fontId="18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 wrapText="1"/>
    </xf>
    <xf numFmtId="0" fontId="18" fillId="0" borderId="7" xfId="8" applyFont="1" applyBorder="1" applyAlignment="1">
      <alignment horizontal="left" vertical="center" wrapText="1"/>
    </xf>
    <xf numFmtId="0" fontId="21" fillId="0" borderId="0" xfId="8" applyFont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 wrapText="1"/>
    </xf>
    <xf numFmtId="3" fontId="18" fillId="0" borderId="1" xfId="1" applyNumberFormat="1" applyFont="1" applyBorder="1" applyAlignment="1">
      <alignment horizontal="right" vertical="center" wrapText="1"/>
    </xf>
    <xf numFmtId="0" fontId="59" fillId="0" borderId="0" xfId="8" applyFont="1" applyAlignment="1">
      <alignment horizontal="left"/>
    </xf>
    <xf numFmtId="0" fontId="59" fillId="0" borderId="0" xfId="8" applyFont="1" applyAlignment="1">
      <alignment vertical="center"/>
    </xf>
    <xf numFmtId="0" fontId="60" fillId="0" borderId="0" xfId="8" applyFont="1" applyAlignment="1">
      <alignment horizontal="left" vertical="center"/>
    </xf>
    <xf numFmtId="3" fontId="59" fillId="0" borderId="0" xfId="1" quotePrefix="1" applyNumberFormat="1" applyFont="1" applyAlignment="1">
      <alignment horizontal="right" vertical="center"/>
    </xf>
    <xf numFmtId="0" fontId="60" fillId="0" borderId="0" xfId="8" applyFont="1" applyAlignment="1">
      <alignment vertical="center"/>
    </xf>
    <xf numFmtId="0" fontId="59" fillId="0" borderId="0" xfId="8" applyFont="1"/>
    <xf numFmtId="0" fontId="61" fillId="0" borderId="0" xfId="8" applyFont="1" applyAlignment="1">
      <alignment vertical="center"/>
    </xf>
    <xf numFmtId="0" fontId="61" fillId="0" borderId="0" xfId="8" applyFont="1" applyAlignment="1">
      <alignment horizontal="right" vertical="center"/>
    </xf>
    <xf numFmtId="0" fontId="59" fillId="0" borderId="0" xfId="8" applyFont="1" applyAlignment="1">
      <alignment horizontal="right" vertical="center"/>
    </xf>
    <xf numFmtId="0" fontId="59" fillId="0" borderId="0" xfId="8" applyFont="1" applyAlignment="1">
      <alignment horizontal="center" vertical="center"/>
    </xf>
    <xf numFmtId="0" fontId="59" fillId="0" borderId="0" xfId="8" applyFont="1" applyAlignment="1">
      <alignment horizontal="left" vertical="center"/>
    </xf>
    <xf numFmtId="0" fontId="62" fillId="0" borderId="0" xfId="8" applyFont="1" applyAlignment="1">
      <alignment vertical="center"/>
    </xf>
    <xf numFmtId="0" fontId="62" fillId="0" borderId="0" xfId="8" applyFont="1" applyAlignment="1">
      <alignment horizontal="center" vertical="center"/>
    </xf>
    <xf numFmtId="0" fontId="42" fillId="0" borderId="0" xfId="8" applyFont="1" applyAlignment="1">
      <alignment horizontal="right" vertical="center"/>
    </xf>
    <xf numFmtId="0" fontId="42" fillId="0" borderId="0" xfId="8" applyFont="1" applyAlignment="1">
      <alignment horizontal="center" vertical="center"/>
    </xf>
    <xf numFmtId="0" fontId="60" fillId="0" borderId="0" xfId="8" applyFont="1" applyAlignment="1">
      <alignment horizontal="center" vertical="center"/>
    </xf>
    <xf numFmtId="3" fontId="59" fillId="0" borderId="0" xfId="1" quotePrefix="1" applyNumberFormat="1" applyFont="1" applyAlignment="1">
      <alignment horizontal="center"/>
    </xf>
    <xf numFmtId="3" fontId="28" fillId="0" borderId="1" xfId="8" applyNumberFormat="1" applyFont="1" applyBorder="1" applyAlignment="1" applyProtection="1">
      <alignment horizontal="right" vertical="center" wrapText="1"/>
      <protection locked="0"/>
    </xf>
    <xf numFmtId="3" fontId="28" fillId="0" borderId="1" xfId="8" applyNumberFormat="1" applyFont="1" applyBorder="1" applyAlignment="1" applyProtection="1">
      <alignment vertical="center" wrapText="1"/>
      <protection locked="0"/>
    </xf>
    <xf numFmtId="0" fontId="63" fillId="0" borderId="0" xfId="8" applyFont="1"/>
    <xf numFmtId="0" fontId="63" fillId="0" borderId="0" xfId="8" applyFont="1" applyAlignment="1">
      <alignment horizontal="center" vertical="top"/>
    </xf>
    <xf numFmtId="0" fontId="63" fillId="0" borderId="0" xfId="8" applyFont="1" applyAlignment="1">
      <alignment horizontal="left" vertical="top"/>
    </xf>
    <xf numFmtId="0" fontId="64" fillId="0" borderId="0" xfId="8" applyFont="1" applyAlignment="1">
      <alignment horizontal="left" vertical="center"/>
    </xf>
    <xf numFmtId="1" fontId="63" fillId="0" borderId="0" xfId="8" applyNumberFormat="1" applyFont="1" applyAlignment="1">
      <alignment horizontal="left" vertical="center" wrapText="1"/>
    </xf>
    <xf numFmtId="1" fontId="63" fillId="0" borderId="0" xfId="8" quotePrefix="1" applyNumberFormat="1" applyFont="1" applyAlignment="1">
      <alignment horizontal="right" vertical="center"/>
    </xf>
    <xf numFmtId="3" fontId="63" fillId="0" borderId="0" xfId="1" quotePrefix="1" applyNumberFormat="1" applyFont="1" applyAlignment="1">
      <alignment vertical="center"/>
    </xf>
    <xf numFmtId="0" fontId="47" fillId="0" borderId="0" xfId="11" applyFont="1" applyAlignment="1">
      <alignment vertical="top"/>
    </xf>
    <xf numFmtId="0" fontId="47" fillId="0" borderId="0" xfId="11" applyFont="1" applyAlignment="1">
      <alignment horizontal="left" vertical="top"/>
    </xf>
    <xf numFmtId="0" fontId="49" fillId="0" borderId="0" xfId="4" applyNumberFormat="1" applyFont="1" applyAlignment="1">
      <alignment horizontal="right"/>
    </xf>
    <xf numFmtId="3" fontId="66" fillId="0" borderId="0" xfId="4" applyNumberFormat="1" applyFont="1" applyAlignment="1">
      <alignment horizontal="left" vertical="center"/>
    </xf>
    <xf numFmtId="0" fontId="51" fillId="0" borderId="0" xfId="10" applyFont="1" applyAlignment="1">
      <alignment horizontal="center" vertical="center" textRotation="90" wrapText="1"/>
    </xf>
    <xf numFmtId="3" fontId="67" fillId="0" borderId="0" xfId="4" quotePrefix="1" applyNumberFormat="1" applyFont="1" applyAlignment="1">
      <alignment horizontal="right" vertical="center"/>
    </xf>
    <xf numFmtId="49" fontId="57" fillId="5" borderId="1" xfId="8" applyNumberFormat="1" applyFont="1" applyFill="1" applyBorder="1" applyAlignment="1">
      <alignment horizontal="center" vertical="center" wrapText="1"/>
    </xf>
    <xf numFmtId="0" fontId="57" fillId="5" borderId="1" xfId="8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center" vertical="center" wrapText="1"/>
    </xf>
    <xf numFmtId="49" fontId="46" fillId="5" borderId="1" xfId="8" applyNumberFormat="1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 wrapText="1"/>
    </xf>
    <xf numFmtId="49" fontId="28" fillId="5" borderId="1" xfId="8" applyNumberFormat="1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center" vertical="center" wrapText="1"/>
    </xf>
    <xf numFmtId="49" fontId="57" fillId="5" borderId="1" xfId="8" applyNumberFormat="1" applyFont="1" applyFill="1" applyBorder="1" applyAlignment="1">
      <alignment horizontal="center" vertical="center"/>
    </xf>
    <xf numFmtId="0" fontId="42" fillId="0" borderId="1" xfId="8" applyFont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 indent="2"/>
    </xf>
    <xf numFmtId="0" fontId="28" fillId="5" borderId="1" xfId="8" applyFont="1" applyFill="1" applyBorder="1" applyAlignment="1">
      <alignment horizontal="left" vertical="center" indent="2"/>
    </xf>
    <xf numFmtId="0" fontId="57" fillId="5" borderId="1" xfId="8" applyFont="1" applyFill="1" applyBorder="1" applyAlignment="1">
      <alignment horizontal="left" vertical="center"/>
    </xf>
    <xf numFmtId="0" fontId="28" fillId="5" borderId="1" xfId="8" applyFont="1" applyFill="1" applyBorder="1" applyAlignment="1">
      <alignment vertical="center" wrapText="1"/>
    </xf>
    <xf numFmtId="0" fontId="57" fillId="5" borderId="1" xfId="8" applyFont="1" applyFill="1" applyBorder="1" applyAlignment="1">
      <alignment vertical="center" wrapText="1"/>
    </xf>
    <xf numFmtId="3" fontId="57" fillId="5" borderId="1" xfId="8" applyNumberFormat="1" applyFont="1" applyFill="1" applyBorder="1" applyAlignment="1">
      <alignment horizontal="right" vertical="center" wrapText="1"/>
    </xf>
    <xf numFmtId="0" fontId="29" fillId="0" borderId="0" xfId="8" applyFont="1" applyAlignment="1">
      <alignment horizontal="left" vertical="center"/>
    </xf>
    <xf numFmtId="0" fontId="57" fillId="0" borderId="1" xfId="8" applyFont="1" applyBorder="1" applyAlignment="1">
      <alignment horizontal="center" vertical="center" wrapText="1"/>
    </xf>
    <xf numFmtId="49" fontId="29" fillId="4" borderId="1" xfId="8" applyNumberFormat="1" applyFont="1" applyFill="1" applyBorder="1" applyAlignment="1">
      <alignment horizontal="center" vertical="center"/>
    </xf>
    <xf numFmtId="49" fontId="42" fillId="4" borderId="1" xfId="8" applyNumberFormat="1" applyFont="1" applyFill="1" applyBorder="1" applyAlignment="1">
      <alignment horizontal="center" vertical="center"/>
    </xf>
    <xf numFmtId="0" fontId="57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horizontal="left" vertical="center" wrapText="1" indent="2"/>
    </xf>
    <xf numFmtId="49" fontId="29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2"/>
    </xf>
    <xf numFmtId="0" fontId="28" fillId="0" borderId="1" xfId="8" applyFont="1" applyBorder="1" applyAlignment="1">
      <alignment horizontal="left" vertical="center" wrapText="1"/>
    </xf>
    <xf numFmtId="0" fontId="28" fillId="0" borderId="1" xfId="8" applyFont="1" applyBorder="1" applyAlignment="1">
      <alignment horizontal="center" vertical="center" wrapText="1"/>
    </xf>
    <xf numFmtId="49" fontId="42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indent="2"/>
    </xf>
    <xf numFmtId="0" fontId="57" fillId="0" borderId="1" xfId="8" applyFont="1" applyBorder="1" applyAlignment="1">
      <alignment horizontal="left" vertical="center" wrapText="1"/>
    </xf>
    <xf numFmtId="49" fontId="46" fillId="0" borderId="1" xfId="8" applyNumberFormat="1" applyFont="1" applyBorder="1" applyAlignment="1">
      <alignment horizontal="center" vertical="center"/>
    </xf>
    <xf numFmtId="0" fontId="58" fillId="0" borderId="1" xfId="8" applyFont="1" applyBorder="1" applyAlignment="1">
      <alignment horizontal="left" vertical="center" wrapText="1"/>
    </xf>
    <xf numFmtId="0" fontId="46" fillId="0" borderId="1" xfId="8" applyFont="1" applyBorder="1" applyAlignment="1">
      <alignment horizontal="left" vertical="center" wrapText="1"/>
    </xf>
    <xf numFmtId="0" fontId="58" fillId="0" borderId="1" xfId="8" applyFont="1" applyBorder="1" applyAlignment="1">
      <alignment horizontal="center" vertical="center"/>
    </xf>
    <xf numFmtId="0" fontId="46" fillId="0" borderId="1" xfId="8" applyFont="1" applyBorder="1" applyAlignment="1">
      <alignment horizontal="center" vertical="center" wrapText="1"/>
    </xf>
    <xf numFmtId="3" fontId="46" fillId="0" borderId="1" xfId="8" applyNumberFormat="1" applyFont="1" applyBorder="1" applyAlignment="1">
      <alignment horizontal="right" vertical="center" wrapText="1"/>
    </xf>
    <xf numFmtId="49" fontId="57" fillId="0" borderId="1" xfId="8" applyNumberFormat="1" applyFont="1" applyBorder="1" applyAlignment="1">
      <alignment horizontal="center" vertical="center"/>
    </xf>
    <xf numFmtId="0" fontId="57" fillId="0" borderId="1" xfId="8" applyFont="1" applyBorder="1" applyAlignment="1">
      <alignment horizontal="center" vertical="center"/>
    </xf>
    <xf numFmtId="3" fontId="28" fillId="0" borderId="1" xfId="8" applyNumberFormat="1" applyFont="1" applyBorder="1" applyAlignment="1">
      <alignment horizontal="right" vertical="center" wrapText="1"/>
    </xf>
    <xf numFmtId="49" fontId="28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/>
    </xf>
    <xf numFmtId="3" fontId="57" fillId="0" borderId="1" xfId="8" applyNumberFormat="1" applyFont="1" applyBorder="1" applyAlignment="1">
      <alignment horizontal="right" vertical="center" wrapText="1"/>
    </xf>
    <xf numFmtId="49" fontId="22" fillId="0" borderId="2" xfId="8" applyNumberFormat="1" applyFont="1" applyBorder="1" applyAlignment="1">
      <alignment horizontal="center" vertical="center"/>
    </xf>
    <xf numFmtId="0" fontId="22" fillId="0" borderId="2" xfId="8" applyFont="1" applyBorder="1" applyAlignment="1">
      <alignment horizontal="left" vertical="center"/>
    </xf>
    <xf numFmtId="0" fontId="22" fillId="0" borderId="2" xfId="8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 wrapText="1"/>
    </xf>
    <xf numFmtId="3" fontId="22" fillId="0" borderId="2" xfId="8" applyNumberFormat="1" applyFont="1" applyBorder="1" applyAlignment="1">
      <alignment horizontal="right" vertical="center" wrapText="1"/>
    </xf>
    <xf numFmtId="3" fontId="22" fillId="0" borderId="2" xfId="8" applyNumberFormat="1" applyFont="1" applyBorder="1" applyAlignment="1">
      <alignment vertical="center" wrapText="1"/>
    </xf>
    <xf numFmtId="0" fontId="25" fillId="0" borderId="0" xfId="8" applyFont="1"/>
    <xf numFmtId="0" fontId="60" fillId="0" borderId="0" xfId="8" applyFont="1" applyAlignment="1">
      <alignment horizontal="left"/>
    </xf>
    <xf numFmtId="0" fontId="46" fillId="5" borderId="1" xfId="8" applyFont="1" applyFill="1" applyBorder="1" applyAlignment="1">
      <alignment vertical="center" wrapText="1"/>
    </xf>
    <xf numFmtId="3" fontId="46" fillId="5" borderId="1" xfId="8" applyNumberFormat="1" applyFont="1" applyFill="1" applyBorder="1" applyAlignment="1">
      <alignment horizontal="right" vertical="center" wrapText="1"/>
    </xf>
    <xf numFmtId="170" fontId="26" fillId="0" borderId="0" xfId="8" applyNumberFormat="1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8" fillId="0" borderId="1" xfId="8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4"/>
    </xf>
    <xf numFmtId="0" fontId="28" fillId="0" borderId="1" xfId="8" applyFont="1" applyBorder="1" applyAlignment="1">
      <alignment horizontal="left" vertical="center" indent="4"/>
    </xf>
    <xf numFmtId="0" fontId="28" fillId="5" borderId="1" xfId="8" applyFont="1" applyFill="1" applyBorder="1" applyAlignment="1">
      <alignment horizontal="left" vertical="center" wrapText="1" indent="4"/>
    </xf>
    <xf numFmtId="0" fontId="28" fillId="5" borderId="1" xfId="8" applyFont="1" applyFill="1" applyBorder="1" applyAlignment="1">
      <alignment horizontal="center" vertical="center"/>
    </xf>
    <xf numFmtId="0" fontId="29" fillId="0" borderId="1" xfId="8" applyFont="1" applyBorder="1" applyAlignment="1">
      <alignment horizontal="center" vertical="center" wrapText="1"/>
    </xf>
    <xf numFmtId="173" fontId="36" fillId="0" borderId="0" xfId="8" applyNumberFormat="1" applyFont="1"/>
    <xf numFmtId="0" fontId="59" fillId="0" borderId="0" xfId="8" applyFont="1" applyAlignment="1">
      <alignment horizontal="center" vertical="top"/>
    </xf>
    <xf numFmtId="0" fontId="59" fillId="0" borderId="0" xfId="8" applyFont="1" applyAlignment="1">
      <alignment horizontal="left" vertical="top"/>
    </xf>
    <xf numFmtId="0" fontId="59" fillId="0" borderId="0" xfId="8" applyFont="1" applyAlignment="1">
      <alignment horizontal="right" vertical="top"/>
    </xf>
    <xf numFmtId="0" fontId="42" fillId="0" borderId="0" xfId="1" applyNumberFormat="1" applyFont="1" applyAlignment="1">
      <alignment horizontal="right"/>
    </xf>
    <xf numFmtId="0" fontId="42" fillId="0" borderId="0" xfId="1" applyNumberFormat="1" applyFont="1" applyAlignment="1">
      <alignment horizontal="left" wrapText="1"/>
    </xf>
    <xf numFmtId="0" fontId="9" fillId="0" borderId="0" xfId="13" applyNumberFormat="1" applyFont="1" applyAlignment="1">
      <alignment horizontal="left" vertical="center" wrapText="1"/>
    </xf>
    <xf numFmtId="0" fontId="15" fillId="0" borderId="0" xfId="8" applyFont="1"/>
    <xf numFmtId="174" fontId="6" fillId="0" borderId="0" xfId="11" applyNumberFormat="1" applyFont="1"/>
    <xf numFmtId="0" fontId="6" fillId="0" borderId="0" xfId="11" applyFont="1"/>
    <xf numFmtId="0" fontId="8" fillId="0" borderId="0" xfId="8" applyFont="1"/>
    <xf numFmtId="169" fontId="3" fillId="0" borderId="0" xfId="8" applyNumberFormat="1"/>
    <xf numFmtId="3" fontId="29" fillId="0" borderId="0" xfId="8" applyNumberFormat="1" applyFont="1" applyAlignment="1" applyProtection="1">
      <alignment vertical="center"/>
      <protection locked="0"/>
    </xf>
    <xf numFmtId="0" fontId="69" fillId="0" borderId="0" xfId="8" applyFont="1" applyAlignment="1">
      <alignment horizontal="right"/>
    </xf>
    <xf numFmtId="1" fontId="16" fillId="0" borderId="0" xfId="10" applyNumberFormat="1" applyFont="1" applyAlignment="1">
      <alignment horizontal="center" vertical="top" textRotation="90"/>
    </xf>
    <xf numFmtId="0" fontId="70" fillId="0" borderId="0" xfId="8" applyFont="1" applyAlignment="1">
      <alignment horizontal="center" vertical="center"/>
    </xf>
    <xf numFmtId="0" fontId="71" fillId="0" borderId="0" xfId="8" applyFont="1" applyAlignment="1">
      <alignment horizontal="right"/>
    </xf>
    <xf numFmtId="0" fontId="72" fillId="0" borderId="0" xfId="8" applyFont="1" applyAlignment="1">
      <alignment horizontal="right"/>
    </xf>
    <xf numFmtId="0" fontId="73" fillId="0" borderId="0" xfId="8" applyFont="1"/>
    <xf numFmtId="0" fontId="70" fillId="0" borderId="0" xfId="8" applyFont="1"/>
    <xf numFmtId="0" fontId="65" fillId="0" borderId="0" xfId="11" applyFont="1" applyAlignment="1">
      <alignment horizontal="left" vertical="center"/>
    </xf>
    <xf numFmtId="0" fontId="50" fillId="0" borderId="0" xfId="11" applyFont="1" applyAlignment="1">
      <alignment horizontal="right"/>
    </xf>
    <xf numFmtId="0" fontId="74" fillId="0" borderId="0" xfId="10" applyFont="1" applyAlignment="1">
      <alignment horizontal="right" vertical="top"/>
    </xf>
    <xf numFmtId="0" fontId="76" fillId="0" borderId="0" xfId="8" applyFont="1" applyAlignment="1">
      <alignment vertical="center"/>
    </xf>
    <xf numFmtId="0" fontId="77" fillId="0" borderId="0" xfId="8" applyFont="1" applyAlignment="1">
      <alignment horizontal="center" vertical="center"/>
    </xf>
    <xf numFmtId="0" fontId="21" fillId="0" borderId="0" xfId="11" applyFont="1" applyAlignment="1">
      <alignment horizontal="center" vertical="top"/>
    </xf>
    <xf numFmtId="0" fontId="80" fillId="0" borderId="0" xfId="11" applyFont="1" applyAlignment="1">
      <alignment horizontal="center" vertical="top"/>
    </xf>
    <xf numFmtId="0" fontId="61" fillId="0" borderId="0" xfId="8" applyFont="1" applyAlignment="1">
      <alignment horizontal="left" vertical="top"/>
    </xf>
    <xf numFmtId="0" fontId="65" fillId="0" borderId="0" xfId="11" applyFont="1" applyAlignment="1">
      <alignment horizontal="center" vertical="center"/>
    </xf>
    <xf numFmtId="0" fontId="80" fillId="0" borderId="0" xfId="4" applyNumberFormat="1" applyFont="1" applyAlignment="1">
      <alignment wrapText="1"/>
    </xf>
    <xf numFmtId="0" fontId="76" fillId="0" borderId="0" xfId="8" applyFont="1" applyAlignment="1">
      <alignment horizontal="center" vertical="center"/>
    </xf>
    <xf numFmtId="0" fontId="21" fillId="0" borderId="0" xfId="8" applyFont="1" applyAlignment="1" applyProtection="1">
      <alignment vertical="center"/>
      <protection locked="0"/>
    </xf>
    <xf numFmtId="0" fontId="65" fillId="0" borderId="0" xfId="11" applyFont="1" applyAlignment="1">
      <alignment vertical="center"/>
    </xf>
    <xf numFmtId="0" fontId="50" fillId="0" borderId="0" xfId="10" applyFont="1" applyAlignment="1">
      <alignment horizontal="left"/>
    </xf>
    <xf numFmtId="0" fontId="50" fillId="0" borderId="0" xfId="11" applyFont="1"/>
    <xf numFmtId="0" fontId="71" fillId="0" borderId="0" xfId="8" applyFont="1" applyAlignment="1">
      <alignment horizontal="center"/>
    </xf>
    <xf numFmtId="0" fontId="69" fillId="0" borderId="0" xfId="8" applyFont="1" applyAlignment="1">
      <alignment horizontal="center" vertical="center"/>
    </xf>
    <xf numFmtId="0" fontId="50" fillId="0" borderId="0" xfId="10" applyFont="1" applyAlignment="1">
      <alignment horizontal="center" vertical="center"/>
    </xf>
    <xf numFmtId="1" fontId="75" fillId="0" borderId="0" xfId="10" applyNumberFormat="1" applyFont="1" applyAlignment="1">
      <alignment horizontal="center" textRotation="90"/>
    </xf>
    <xf numFmtId="0" fontId="75" fillId="0" borderId="0" xfId="10" applyFont="1" applyAlignment="1">
      <alignment horizontal="center"/>
    </xf>
    <xf numFmtId="0" fontId="80" fillId="0" borderId="0" xfId="11" applyFont="1" applyAlignment="1">
      <alignment horizontal="center" vertical="top"/>
    </xf>
    <xf numFmtId="0" fontId="21" fillId="0" borderId="0" xfId="11" applyFont="1" applyAlignment="1">
      <alignment horizontal="center" vertical="top"/>
    </xf>
    <xf numFmtId="0" fontId="50" fillId="0" borderId="0" xfId="11" applyFont="1" applyAlignment="1">
      <alignment horizontal="right"/>
    </xf>
    <xf numFmtId="0" fontId="81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79" fillId="5" borderId="14" xfId="8" applyFont="1" applyFill="1" applyBorder="1" applyAlignment="1">
      <alignment horizontal="center" vertical="center" wrapText="1"/>
    </xf>
    <xf numFmtId="0" fontId="79" fillId="5" borderId="13" xfId="8" applyFont="1" applyFill="1" applyBorder="1" applyAlignment="1">
      <alignment horizontal="center" vertical="center" wrapText="1"/>
    </xf>
    <xf numFmtId="0" fontId="79" fillId="5" borderId="15" xfId="8" applyFont="1" applyFill="1" applyBorder="1" applyAlignment="1">
      <alignment horizontal="center" vertical="center" wrapText="1"/>
    </xf>
    <xf numFmtId="0" fontId="79" fillId="5" borderId="11" xfId="8" applyFont="1" applyFill="1" applyBorder="1" applyAlignment="1">
      <alignment horizontal="center" vertical="center" wrapText="1"/>
    </xf>
    <xf numFmtId="0" fontId="79" fillId="5" borderId="10" xfId="8" applyFont="1" applyFill="1" applyBorder="1" applyAlignment="1">
      <alignment horizontal="center" vertical="center" wrapText="1"/>
    </xf>
    <xf numFmtId="0" fontId="79" fillId="5" borderId="12" xfId="8" applyFont="1" applyFill="1" applyBorder="1" applyAlignment="1">
      <alignment horizontal="center" vertical="center" wrapText="1"/>
    </xf>
    <xf numFmtId="0" fontId="50" fillId="0" borderId="9" xfId="10" applyFont="1" applyBorder="1" applyAlignment="1">
      <alignment horizontal="center" vertical="center"/>
    </xf>
    <xf numFmtId="0" fontId="50" fillId="0" borderId="9" xfId="10" applyFont="1" applyBorder="1" applyAlignment="1">
      <alignment horizontal="left" vertical="center" wrapText="1"/>
    </xf>
    <xf numFmtId="0" fontId="75" fillId="0" borderId="9" xfId="10" applyFont="1" applyBorder="1" applyAlignment="1">
      <alignment horizontal="left" vertical="center" wrapText="1"/>
    </xf>
    <xf numFmtId="0" fontId="50" fillId="0" borderId="9" xfId="10" applyFont="1" applyBorder="1" applyAlignment="1">
      <alignment horizontal="left" wrapText="1"/>
    </xf>
    <xf numFmtId="0" fontId="50" fillId="0" borderId="9" xfId="10" applyFont="1" applyBorder="1" applyAlignment="1">
      <alignment horizontal="left" vertical="top" wrapText="1"/>
    </xf>
    <xf numFmtId="170" fontId="53" fillId="0" borderId="0" xfId="11" applyNumberFormat="1" applyFont="1" applyAlignment="1">
      <alignment horizontal="left"/>
    </xf>
    <xf numFmtId="0" fontId="65" fillId="0" borderId="0" xfId="11" applyFont="1" applyAlignment="1">
      <alignment vertical="center"/>
    </xf>
    <xf numFmtId="0" fontId="75" fillId="0" borderId="0" xfId="4" applyNumberFormat="1" applyFont="1" applyAlignment="1">
      <alignment horizontal="left" wrapText="1"/>
    </xf>
    <xf numFmtId="0" fontId="44" fillId="0" borderId="0" xfId="4" applyNumberFormat="1" applyFont="1" applyAlignment="1">
      <alignment horizontal="left" wrapText="1"/>
    </xf>
    <xf numFmtId="0" fontId="75" fillId="0" borderId="9" xfId="8" applyFont="1" applyBorder="1" applyAlignment="1">
      <alignment horizontal="left" vertical="center"/>
    </xf>
    <xf numFmtId="0" fontId="75" fillId="0" borderId="9" xfId="10" applyFont="1" applyBorder="1" applyAlignment="1">
      <alignment horizontal="left" vertical="center"/>
    </xf>
    <xf numFmtId="0" fontId="69" fillId="0" borderId="0" xfId="8" applyFont="1" applyAlignment="1">
      <alignment horizontal="left" vertical="center"/>
    </xf>
    <xf numFmtId="0" fontId="42" fillId="0" borderId="0" xfId="1" applyNumberFormat="1" applyFont="1" applyAlignment="1" applyProtection="1">
      <alignment horizontal="left" wrapText="1"/>
    </xf>
    <xf numFmtId="49" fontId="42" fillId="0" borderId="0" xfId="1" applyNumberFormat="1" applyFont="1" applyAlignment="1" applyProtection="1">
      <alignment horizontal="left" wrapText="1"/>
    </xf>
    <xf numFmtId="0" fontId="49" fillId="0" borderId="0" xfId="8" applyFont="1" applyAlignment="1">
      <alignment horizontal="center" vertical="center"/>
    </xf>
    <xf numFmtId="0" fontId="50" fillId="0" borderId="0" xfId="8" applyFont="1" applyAlignment="1">
      <alignment horizontal="center" vertical="center"/>
    </xf>
    <xf numFmtId="49" fontId="42" fillId="0" borderId="0" xfId="1" applyNumberFormat="1" applyFont="1" applyAlignment="1">
      <alignment horizontal="left" wrapText="1"/>
    </xf>
    <xf numFmtId="0" fontId="42" fillId="0" borderId="0" xfId="1" applyNumberFormat="1" applyFont="1" applyAlignment="1">
      <alignment horizontal="left" wrapText="1"/>
    </xf>
    <xf numFmtId="0" fontId="42" fillId="0" borderId="0" xfId="1" applyNumberFormat="1" applyFont="1" applyAlignment="1">
      <alignment horizontal="left"/>
    </xf>
    <xf numFmtId="0" fontId="70" fillId="0" borderId="0" xfId="8" applyFont="1" applyAlignment="1">
      <alignment horizontal="center" vertical="center"/>
    </xf>
    <xf numFmtId="3" fontId="14" fillId="0" borderId="0" xfId="1" quotePrefix="1" applyNumberFormat="1" applyFont="1" applyAlignment="1">
      <alignment horizontal="right"/>
    </xf>
    <xf numFmtId="0" fontId="41" fillId="0" borderId="0" xfId="8" applyFont="1" applyAlignment="1">
      <alignment horizontal="center" vertical="center"/>
    </xf>
    <xf numFmtId="0" fontId="82" fillId="0" borderId="0" xfId="8" applyFont="1" applyAlignment="1">
      <alignment horizontal="left"/>
    </xf>
    <xf numFmtId="0" fontId="20" fillId="0" borderId="1" xfId="8" applyFont="1" applyBorder="1" applyAlignment="1">
      <alignment horizontal="center" vertical="center"/>
    </xf>
    <xf numFmtId="0" fontId="20" fillId="0" borderId="1" xfId="8" applyFont="1" applyBorder="1" applyAlignment="1">
      <alignment horizontal="center" vertical="center" textRotation="90"/>
    </xf>
    <xf numFmtId="0" fontId="20" fillId="0" borderId="1" xfId="8" applyFont="1" applyBorder="1" applyAlignment="1">
      <alignment horizontal="center" vertical="center" wrapText="1"/>
    </xf>
    <xf numFmtId="0" fontId="18" fillId="0" borderId="1" xfId="8" applyFont="1" applyBorder="1" applyAlignment="1">
      <alignment horizontal="left" vertical="center"/>
    </xf>
    <xf numFmtId="0" fontId="44" fillId="0" borderId="1" xfId="8" applyFont="1" applyBorder="1" applyAlignment="1">
      <alignment horizontal="center" vertical="center"/>
    </xf>
    <xf numFmtId="169" fontId="20" fillId="0" borderId="1" xfId="8" applyNumberFormat="1" applyFont="1" applyBorder="1" applyAlignment="1">
      <alignment horizontal="left" vertical="center"/>
    </xf>
    <xf numFmtId="0" fontId="20" fillId="0" borderId="1" xfId="8" applyFont="1" applyBorder="1" applyAlignment="1">
      <alignment horizontal="left" vertical="center"/>
    </xf>
    <xf numFmtId="0" fontId="71" fillId="0" borderId="0" xfId="8" applyFont="1" applyAlignment="1">
      <alignment horizontal="left"/>
    </xf>
    <xf numFmtId="0" fontId="34" fillId="0" borderId="0" xfId="8" applyFont="1" applyAlignment="1">
      <alignment horizontal="center"/>
    </xf>
    <xf numFmtId="0" fontId="18" fillId="0" borderId="1" xfId="8" applyFont="1" applyBorder="1" applyAlignment="1">
      <alignment horizontal="left" vertical="center" wrapText="1"/>
    </xf>
    <xf numFmtId="0" fontId="80" fillId="0" borderId="0" xfId="11" applyFont="1" applyAlignment="1">
      <alignment horizontal="right" vertical="top"/>
    </xf>
    <xf numFmtId="0" fontId="80" fillId="0" borderId="9" xfId="10" applyFont="1" applyBorder="1" applyAlignment="1">
      <alignment horizontal="left" vertical="center" wrapText="1"/>
    </xf>
    <xf numFmtId="0" fontId="80" fillId="0" borderId="9" xfId="10" applyFont="1" applyBorder="1" applyAlignment="1">
      <alignment horizontal="center" vertical="center"/>
    </xf>
    <xf numFmtId="0" fontId="49" fillId="0" borderId="0" xfId="8" applyFont="1" applyAlignment="1">
      <alignment horizontal="center" wrapText="1"/>
    </xf>
    <xf numFmtId="0" fontId="0" fillId="0" borderId="0" xfId="0" applyAlignment="1">
      <alignment horizontal="center" wrapText="1"/>
    </xf>
    <xf numFmtId="0" fontId="83" fillId="0" borderId="0" xfId="10" applyFont="1" applyAlignment="1">
      <alignment horizontal="left"/>
    </xf>
    <xf numFmtId="0" fontId="83" fillId="0" borderId="0" xfId="10" applyFont="1" applyAlignment="1">
      <alignment horizontal="center" vertical="center"/>
    </xf>
    <xf numFmtId="0" fontId="50" fillId="0" borderId="0" xfId="10" applyFont="1" applyAlignment="1">
      <alignment horizontal="center"/>
    </xf>
    <xf numFmtId="0" fontId="78" fillId="5" borderId="14" xfId="8" applyFont="1" applyFill="1" applyBorder="1" applyAlignment="1">
      <alignment horizontal="center" vertical="center" wrapText="1"/>
    </xf>
    <xf numFmtId="0" fontId="78" fillId="5" borderId="13" xfId="8" applyFont="1" applyFill="1" applyBorder="1" applyAlignment="1">
      <alignment horizontal="center" vertical="center" wrapText="1"/>
    </xf>
    <xf numFmtId="0" fontId="78" fillId="5" borderId="15" xfId="8" applyFont="1" applyFill="1" applyBorder="1" applyAlignment="1">
      <alignment horizontal="center" vertical="center" wrapText="1"/>
    </xf>
    <xf numFmtId="0" fontId="78" fillId="5" borderId="11" xfId="8" applyFont="1" applyFill="1" applyBorder="1" applyAlignment="1">
      <alignment horizontal="center" vertical="center" wrapText="1"/>
    </xf>
    <xf numFmtId="0" fontId="78" fillId="5" borderId="10" xfId="8" applyFont="1" applyFill="1" applyBorder="1" applyAlignment="1">
      <alignment horizontal="center" vertical="center" wrapText="1"/>
    </xf>
    <xf numFmtId="0" fontId="78" fillId="5" borderId="12" xfId="8" applyFont="1" applyFill="1" applyBorder="1" applyAlignment="1">
      <alignment horizontal="center" vertical="center" wrapText="1"/>
    </xf>
    <xf numFmtId="0" fontId="80" fillId="0" borderId="9" xfId="8" applyFont="1" applyBorder="1" applyAlignment="1">
      <alignment horizontal="left" vertical="center"/>
    </xf>
    <xf numFmtId="0" fontId="80" fillId="0" borderId="9" xfId="10" applyFont="1" applyBorder="1" applyAlignment="1">
      <alignment horizontal="left" vertical="center"/>
    </xf>
    <xf numFmtId="0" fontId="83" fillId="0" borderId="0" xfId="4" applyNumberFormat="1" applyFont="1" applyAlignment="1">
      <alignment horizontal="left" wrapText="1"/>
    </xf>
    <xf numFmtId="0" fontId="50" fillId="0" borderId="16" xfId="10" applyFont="1" applyBorder="1" applyAlignment="1">
      <alignment horizontal="center" vertical="top" wrapText="1"/>
    </xf>
    <xf numFmtId="0" fontId="50" fillId="0" borderId="17" xfId="10" applyFont="1" applyBorder="1" applyAlignment="1">
      <alignment horizontal="center" vertical="top" wrapText="1"/>
    </xf>
    <xf numFmtId="0" fontId="50" fillId="0" borderId="18" xfId="10" applyFont="1" applyBorder="1" applyAlignment="1">
      <alignment horizontal="center" vertical="top" wrapText="1"/>
    </xf>
  </cellXfs>
  <cellStyles count="14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3" xfId="4" xr:uid="{00000000-0005-0000-0000-000003000000}"/>
    <cellStyle name="Hyperlink 2" xfId="5" xr:uid="{00000000-0005-0000-0000-000005000000}"/>
    <cellStyle name="Hyperlink 2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9" xr:uid="{00000000-0005-0000-0000-00000A000000}"/>
    <cellStyle name="Normal 4" xfId="10" xr:uid="{00000000-0005-0000-0000-00000B000000}"/>
    <cellStyle name="Normal 5" xfId="11" xr:uid="{00000000-0005-0000-0000-00000C000000}"/>
    <cellStyle name="Percent 2 2" xfId="12" xr:uid="{00000000-0005-0000-0000-00000D000000}"/>
    <cellStyle name="Percent 2 3" xfId="13" xr:uid="{00000000-0005-0000-0000-00000E000000}"/>
  </cellStyles>
  <dxfs count="85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.wikipedia.org/wiki/Kiseljak" TargetMode="External"/><Relationship Id="rId13" Type="http://schemas.openxmlformats.org/officeDocument/2006/relationships/hyperlink" Target="https://sh.wikipedia.org/wiki/Gora%C5%BEde" TargetMode="External"/><Relationship Id="rId18" Type="http://schemas.openxmlformats.org/officeDocument/2006/relationships/hyperlink" Target="https://sh.wikipedia.org/wiki/Zavidovi%C4%87i" TargetMode="External"/><Relationship Id="rId3" Type="http://schemas.openxmlformats.org/officeDocument/2006/relationships/hyperlink" Target="https://sh.wikipedia.org/wiki/Zenica" TargetMode="External"/><Relationship Id="rId21" Type="http://schemas.openxmlformats.org/officeDocument/2006/relationships/hyperlink" Target="https://sh.wikipedia.org/wiki/Lukavac" TargetMode="External"/><Relationship Id="rId7" Type="http://schemas.openxmlformats.org/officeDocument/2006/relationships/hyperlink" Target="https://sh.wikipedia.org/wiki/Travnik" TargetMode="External"/><Relationship Id="rId12" Type="http://schemas.openxmlformats.org/officeDocument/2006/relationships/hyperlink" Target="https://sh.wikipedia.org/wiki/Visoko" TargetMode="External"/><Relationship Id="rId17" Type="http://schemas.openxmlformats.org/officeDocument/2006/relationships/hyperlink" Target="https://sh.wikipedia.org/wiki/Bosanska_Krupa" TargetMode="External"/><Relationship Id="rId2" Type="http://schemas.openxmlformats.org/officeDocument/2006/relationships/hyperlink" Target="https://sh.wikipedia.org/wiki/Tuzla" TargetMode="External"/><Relationship Id="rId16" Type="http://schemas.openxmlformats.org/officeDocument/2006/relationships/hyperlink" Target="https://sh.wikipedia.org/wiki/Grada%C4%8Dac" TargetMode="External"/><Relationship Id="rId20" Type="http://schemas.openxmlformats.org/officeDocument/2006/relationships/hyperlink" Target="https://sh.wikipedia.org/wiki/Sanski_Most" TargetMode="External"/><Relationship Id="rId1" Type="http://schemas.openxmlformats.org/officeDocument/2006/relationships/hyperlink" Target="https://sh.wikipedia.org/wiki/Sarajevo" TargetMode="External"/><Relationship Id="rId6" Type="http://schemas.openxmlformats.org/officeDocument/2006/relationships/hyperlink" Target="https://sh.wikipedia.org/wiki/Biha%C4%87" TargetMode="External"/><Relationship Id="rId11" Type="http://schemas.openxmlformats.org/officeDocument/2006/relationships/hyperlink" Target="https://sh.wikipedia.org/wiki/Velika_Kladu%C5%A1a" TargetMode="External"/><Relationship Id="rId5" Type="http://schemas.openxmlformats.org/officeDocument/2006/relationships/hyperlink" Target="https://sh.wikipedia.org/wiki/Srebrenik" TargetMode="External"/><Relationship Id="rId15" Type="http://schemas.openxmlformats.org/officeDocument/2006/relationships/hyperlink" Target="https://sh.wikipedia.org/wiki/Gra%C4%8Danica" TargetMode="External"/><Relationship Id="rId10" Type="http://schemas.openxmlformats.org/officeDocument/2006/relationships/hyperlink" Target="https://sh.wikipedia.org/wiki/Bugojno" TargetMode="External"/><Relationship Id="rId19" Type="http://schemas.openxmlformats.org/officeDocument/2006/relationships/hyperlink" Target="https://sh.wikipedia.org/wiki/%C5%BDivinice" TargetMode="External"/><Relationship Id="rId4" Type="http://schemas.openxmlformats.org/officeDocument/2006/relationships/hyperlink" Target="https://sh.wikipedia.org/wiki/Mostar" TargetMode="External"/><Relationship Id="rId9" Type="http://schemas.openxmlformats.org/officeDocument/2006/relationships/hyperlink" Target="https://sh.wikipedia.org/wiki/Cazin" TargetMode="External"/><Relationship Id="rId14" Type="http://schemas.openxmlformats.org/officeDocument/2006/relationships/hyperlink" Target="https://sh.wikipedia.org/wiki/Konji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2552-76E3-42F5-8DFB-894EA6314A28}">
  <sheetPr codeName="Sheet2"/>
  <dimension ref="A1:AQ824"/>
  <sheetViews>
    <sheetView topLeftCell="AB1" zoomScaleNormal="100" workbookViewId="0">
      <selection activeCell="AO18" sqref="AO18"/>
    </sheetView>
  </sheetViews>
  <sheetFormatPr defaultColWidth="9.28515625" defaultRowHeight="15"/>
  <cols>
    <col min="1" max="1" width="22.85546875" style="1" bestFit="1" customWidth="1"/>
    <col min="2" max="3" width="14.5703125" style="1" bestFit="1" customWidth="1"/>
    <col min="4" max="4" width="22.85546875" style="1" bestFit="1" customWidth="1"/>
    <col min="5" max="5" width="12.85546875" style="1" bestFit="1" customWidth="1"/>
    <col min="6" max="6" width="32.7109375" style="1" bestFit="1" customWidth="1"/>
    <col min="7" max="7" width="13.5703125" style="1" bestFit="1" customWidth="1"/>
    <col min="8" max="8" width="7.140625" style="1" bestFit="1" customWidth="1"/>
    <col min="9" max="9" width="16.140625" style="1" bestFit="1" customWidth="1"/>
    <col min="10" max="10" width="203.140625" style="1" bestFit="1" customWidth="1"/>
    <col min="11" max="11" width="91.5703125" style="1" bestFit="1" customWidth="1"/>
    <col min="12" max="13" width="22.85546875" style="1" bestFit="1" customWidth="1"/>
    <col min="14" max="14" width="14.28515625" style="1" bestFit="1" customWidth="1"/>
    <col min="15" max="15" width="12.85546875" style="1" bestFit="1" customWidth="1"/>
    <col min="16" max="16" width="32.7109375" style="1" bestFit="1" customWidth="1"/>
    <col min="17" max="17" width="14.28515625" style="1" bestFit="1" customWidth="1"/>
    <col min="18" max="18" width="50.5703125" style="1" bestFit="1" customWidth="1"/>
    <col min="19" max="19" width="16.140625" style="1" bestFit="1" customWidth="1"/>
    <col min="20" max="20" width="9.85546875" style="1" bestFit="1" customWidth="1"/>
    <col min="21" max="21" width="7.140625" style="1" bestFit="1" customWidth="1"/>
    <col min="22" max="22" width="39.140625" style="1" bestFit="1" customWidth="1"/>
    <col min="23" max="23" width="39.140625" style="1" hidden="1" customWidth="1"/>
    <col min="24" max="24" width="43.7109375" style="1" bestFit="1" customWidth="1"/>
    <col min="25" max="25" width="16" style="1" bestFit="1" customWidth="1"/>
    <col min="26" max="26" width="27.7109375" style="1" hidden="1" customWidth="1"/>
    <col min="27" max="27" width="53" style="15" bestFit="1" customWidth="1"/>
    <col min="28" max="28" width="15.7109375" style="16" bestFit="1" customWidth="1"/>
    <col min="29" max="29" width="20.7109375" style="1" bestFit="1" customWidth="1"/>
    <col min="30" max="30" width="10.85546875" style="6" bestFit="1" customWidth="1"/>
    <col min="31" max="31" width="94.85546875" style="6" bestFit="1" customWidth="1"/>
    <col min="32" max="32" width="21" style="7" bestFit="1" customWidth="1"/>
    <col min="33" max="33" width="32.7109375" style="1" bestFit="1" customWidth="1"/>
    <col min="34" max="34" width="13.140625" style="1" bestFit="1" customWidth="1"/>
    <col min="35" max="35" width="14.85546875" style="1" bestFit="1" customWidth="1"/>
    <col min="36" max="36" width="11.5703125" style="1" customWidth="1"/>
    <col min="37" max="37" width="22.85546875" style="1" bestFit="1" customWidth="1"/>
    <col min="38" max="38" width="14.5703125" style="8" bestFit="1" customWidth="1"/>
    <col min="39" max="39" width="32.7109375" style="1" bestFit="1" customWidth="1"/>
    <col min="40" max="40" width="12.85546875" style="1" bestFit="1" customWidth="1"/>
    <col min="41" max="41" width="36" style="1" bestFit="1" customWidth="1"/>
    <col min="42" max="42" width="9.28515625" style="1" customWidth="1"/>
    <col min="43" max="43" width="10.140625" style="1" bestFit="1" customWidth="1"/>
    <col min="44" max="44" width="9.28515625" style="1" customWidth="1"/>
    <col min="45" max="16384" width="9.28515625" style="1"/>
  </cols>
  <sheetData>
    <row r="1" spans="1:43">
      <c r="A1" s="1" t="s">
        <v>0</v>
      </c>
      <c r="B1" s="1" t="s">
        <v>1</v>
      </c>
      <c r="C1" s="1" t="s">
        <v>2</v>
      </c>
      <c r="D1" s="1" t="str">
        <f t="shared" ref="D1:D64" si="0">A1</f>
        <v>Opština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0</v>
      </c>
      <c r="M1" s="1" t="s">
        <v>10</v>
      </c>
      <c r="N1" s="1" t="s">
        <v>11</v>
      </c>
      <c r="O1" s="1" t="s">
        <v>12</v>
      </c>
      <c r="P1" s="1" t="s">
        <v>4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6</v>
      </c>
      <c r="V1" s="1" t="s">
        <v>17</v>
      </c>
      <c r="X1" s="1" t="s">
        <v>18</v>
      </c>
      <c r="Y1" s="3" t="s">
        <v>19</v>
      </c>
      <c r="Z1" s="3"/>
      <c r="AA1" s="4" t="s">
        <v>20</v>
      </c>
      <c r="AB1" s="5" t="s">
        <v>21</v>
      </c>
      <c r="AC1" s="1" t="s">
        <v>22</v>
      </c>
      <c r="AD1" s="6" t="s">
        <v>23</v>
      </c>
      <c r="AE1" s="6" t="s">
        <v>24</v>
      </c>
      <c r="AF1" s="7" t="s">
        <v>25</v>
      </c>
      <c r="AG1" s="1" t="s">
        <v>4</v>
      </c>
      <c r="AH1" s="1" t="s">
        <v>26</v>
      </c>
      <c r="AI1" s="1" t="s">
        <v>27</v>
      </c>
      <c r="AJ1" s="1" t="s">
        <v>28</v>
      </c>
      <c r="AK1" s="1" t="s">
        <v>0</v>
      </c>
      <c r="AL1" s="8" t="s">
        <v>29</v>
      </c>
      <c r="AM1" s="1" t="s">
        <v>4</v>
      </c>
      <c r="AN1" s="1" t="s">
        <v>30</v>
      </c>
      <c r="AO1" s="246" t="s">
        <v>31</v>
      </c>
      <c r="AP1" s="1" t="s">
        <v>32</v>
      </c>
      <c r="AQ1" s="1" t="s">
        <v>33</v>
      </c>
    </row>
    <row r="2" spans="1:43">
      <c r="A2" s="1" t="s">
        <v>34</v>
      </c>
      <c r="B2" s="1" t="s">
        <v>35</v>
      </c>
      <c r="C2" s="1">
        <v>10014</v>
      </c>
      <c r="D2" s="1" t="str">
        <f t="shared" si="0"/>
        <v>Banovići</v>
      </c>
      <c r="E2" s="1">
        <v>75290</v>
      </c>
      <c r="F2" s="1" t="s">
        <v>36</v>
      </c>
      <c r="G2" s="1">
        <v>3</v>
      </c>
      <c r="H2" s="1" t="s">
        <v>37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42</v>
      </c>
      <c r="N2" s="1">
        <v>72286</v>
      </c>
      <c r="O2" s="1">
        <v>11061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37</v>
      </c>
      <c r="V2" s="1" t="s">
        <v>48</v>
      </c>
      <c r="X2" s="1" t="s">
        <v>49</v>
      </c>
      <c r="Y2" s="9" t="s">
        <v>50</v>
      </c>
      <c r="Z2" s="9"/>
      <c r="AA2" s="4" t="s">
        <v>51</v>
      </c>
      <c r="AB2" s="10" t="s">
        <v>52</v>
      </c>
      <c r="AC2" s="1" t="s">
        <v>53</v>
      </c>
      <c r="AD2" s="6">
        <v>10</v>
      </c>
      <c r="AE2" s="6" t="s">
        <v>54</v>
      </c>
      <c r="AF2" s="11">
        <f>VLOOKUP(F2,AG$2:AH$11,2,FALSE)</f>
        <v>5.0000000000000001E-4</v>
      </c>
      <c r="AG2" s="1" t="s">
        <v>36</v>
      </c>
      <c r="AH2" s="11">
        <v>5.0000000000000001E-4</v>
      </c>
      <c r="AI2" s="2" t="s">
        <v>55</v>
      </c>
      <c r="AJ2" s="1">
        <v>80</v>
      </c>
      <c r="AK2" s="1" t="s">
        <v>34</v>
      </c>
      <c r="AL2" s="8">
        <v>91</v>
      </c>
      <c r="AM2" s="1" t="s">
        <v>36</v>
      </c>
      <c r="AN2" s="1">
        <v>3</v>
      </c>
      <c r="AO2" s="247" t="s">
        <v>56</v>
      </c>
      <c r="AP2" s="1">
        <v>1</v>
      </c>
      <c r="AQ2" s="250">
        <v>45657</v>
      </c>
    </row>
    <row r="3" spans="1:43">
      <c r="A3" s="1" t="s">
        <v>55</v>
      </c>
      <c r="B3" s="1" t="s">
        <v>57</v>
      </c>
      <c r="C3" s="1">
        <v>10049</v>
      </c>
      <c r="D3" s="1" t="str">
        <f t="shared" si="0"/>
        <v>Bihać</v>
      </c>
      <c r="E3" s="1">
        <v>77000</v>
      </c>
      <c r="F3" s="1" t="s">
        <v>58</v>
      </c>
      <c r="G3" s="1">
        <v>1</v>
      </c>
      <c r="H3" s="1" t="s">
        <v>37</v>
      </c>
      <c r="I3" s="1" t="s">
        <v>59</v>
      </c>
      <c r="J3" s="1" t="s">
        <v>60</v>
      </c>
      <c r="K3" s="1" t="s">
        <v>61</v>
      </c>
      <c r="L3" s="1" t="s">
        <v>34</v>
      </c>
      <c r="M3" s="1" t="s">
        <v>34</v>
      </c>
      <c r="N3" s="1">
        <v>75290</v>
      </c>
      <c r="O3" s="1">
        <v>10014</v>
      </c>
      <c r="P3" s="1" t="s">
        <v>36</v>
      </c>
      <c r="Q3" s="1" t="s">
        <v>62</v>
      </c>
      <c r="R3" s="1" t="s">
        <v>63</v>
      </c>
      <c r="S3" s="1" t="s">
        <v>64</v>
      </c>
      <c r="T3" s="1" t="s">
        <v>65</v>
      </c>
      <c r="U3" s="1" t="s">
        <v>66</v>
      </c>
      <c r="V3" s="1" t="s">
        <v>67</v>
      </c>
      <c r="X3" s="1" t="s">
        <v>68</v>
      </c>
      <c r="Y3" s="9" t="s">
        <v>69</v>
      </c>
      <c r="Z3" s="9"/>
      <c r="AA3" s="4" t="s">
        <v>70</v>
      </c>
      <c r="AB3" s="10" t="s">
        <v>71</v>
      </c>
      <c r="AC3" s="1" t="s">
        <v>72</v>
      </c>
      <c r="AD3" s="6">
        <v>11</v>
      </c>
      <c r="AE3" s="6" t="s">
        <v>73</v>
      </c>
      <c r="AF3" s="11">
        <f t="shared" ref="AF3:AF66" si="1">VLOOKUP(F3,AG$2:AH$11,2,FALSE)</f>
        <v>6.9999999999999999E-4</v>
      </c>
      <c r="AG3" s="1" t="s">
        <v>58</v>
      </c>
      <c r="AH3" s="11">
        <v>6.9999999999999999E-4</v>
      </c>
      <c r="AI3" s="2" t="s">
        <v>74</v>
      </c>
      <c r="AJ3" s="1">
        <v>81</v>
      </c>
      <c r="AK3" s="1" t="s">
        <v>55</v>
      </c>
      <c r="AL3" s="8">
        <v>80</v>
      </c>
      <c r="AM3" s="1" t="s">
        <v>58</v>
      </c>
      <c r="AN3" s="1">
        <v>1</v>
      </c>
      <c r="AO3" s="247" t="s">
        <v>75</v>
      </c>
      <c r="AP3" s="1">
        <v>2</v>
      </c>
      <c r="AQ3" s="250">
        <v>45291</v>
      </c>
    </row>
    <row r="4" spans="1:43">
      <c r="A4" s="1" t="s">
        <v>74</v>
      </c>
      <c r="B4" s="1" t="s">
        <v>76</v>
      </c>
      <c r="C4" s="1">
        <v>11428</v>
      </c>
      <c r="D4" s="1" t="str">
        <f t="shared" si="0"/>
        <v>Bosanska Krupa</v>
      </c>
      <c r="E4" s="1">
        <v>77240</v>
      </c>
      <c r="F4" s="1" t="s">
        <v>58</v>
      </c>
      <c r="G4" s="1">
        <v>1</v>
      </c>
      <c r="H4" s="1" t="s">
        <v>37</v>
      </c>
      <c r="I4" s="1" t="s">
        <v>77</v>
      </c>
      <c r="J4" s="1" t="s">
        <v>78</v>
      </c>
      <c r="K4" s="1" t="s">
        <v>79</v>
      </c>
      <c r="L4" s="1" t="s">
        <v>80</v>
      </c>
      <c r="M4" s="1" t="s">
        <v>81</v>
      </c>
      <c r="N4" s="1">
        <v>72233</v>
      </c>
      <c r="O4" s="1">
        <v>11207</v>
      </c>
      <c r="P4" s="1" t="s">
        <v>82</v>
      </c>
      <c r="Q4" s="1" t="s">
        <v>83</v>
      </c>
      <c r="R4" s="1" t="s">
        <v>84</v>
      </c>
      <c r="S4" s="1" t="s">
        <v>85</v>
      </c>
      <c r="X4" s="1" t="s">
        <v>86</v>
      </c>
      <c r="Y4" s="9"/>
      <c r="Z4" s="9"/>
      <c r="AA4" s="4" t="s">
        <v>87</v>
      </c>
      <c r="AB4" s="10" t="s">
        <v>88</v>
      </c>
      <c r="AC4" s="1" t="s">
        <v>89</v>
      </c>
      <c r="AD4" s="6">
        <v>12</v>
      </c>
      <c r="AE4" s="6" t="s">
        <v>90</v>
      </c>
      <c r="AF4" s="11">
        <f t="shared" si="1"/>
        <v>6.9999999999999999E-4</v>
      </c>
      <c r="AG4" s="1" t="s">
        <v>91</v>
      </c>
      <c r="AH4" s="11">
        <v>6.9999999999999999E-4</v>
      </c>
      <c r="AI4" s="2" t="s">
        <v>92</v>
      </c>
      <c r="AJ4" s="1">
        <v>83</v>
      </c>
      <c r="AK4" s="1" t="s">
        <v>74</v>
      </c>
      <c r="AL4" s="8">
        <v>81</v>
      </c>
      <c r="AM4" s="1" t="s">
        <v>91</v>
      </c>
      <c r="AN4" s="1">
        <v>10</v>
      </c>
      <c r="AO4" s="247" t="s">
        <v>93</v>
      </c>
      <c r="AP4" s="1">
        <v>3</v>
      </c>
      <c r="AQ4" s="250">
        <v>44926</v>
      </c>
    </row>
    <row r="5" spans="1:43">
      <c r="A5" s="1" t="s">
        <v>94</v>
      </c>
      <c r="B5" s="1" t="s">
        <v>95</v>
      </c>
      <c r="C5" s="1">
        <v>11436</v>
      </c>
      <c r="D5" s="1" t="str">
        <f t="shared" si="0"/>
        <v>Bosanski Petrovac</v>
      </c>
      <c r="E5" s="1">
        <v>77250</v>
      </c>
      <c r="F5" s="1" t="s">
        <v>58</v>
      </c>
      <c r="G5" s="1">
        <v>1</v>
      </c>
      <c r="H5" s="1" t="s">
        <v>37</v>
      </c>
      <c r="I5" s="1" t="s">
        <v>96</v>
      </c>
      <c r="J5" s="1" t="s">
        <v>97</v>
      </c>
      <c r="K5" s="1" t="s">
        <v>98</v>
      </c>
      <c r="L5" s="1" t="s">
        <v>55</v>
      </c>
      <c r="M5" s="1" t="s">
        <v>55</v>
      </c>
      <c r="N5" s="1">
        <v>77000</v>
      </c>
      <c r="O5" s="1">
        <v>10049</v>
      </c>
      <c r="P5" s="1" t="s">
        <v>58</v>
      </c>
      <c r="Q5" s="1" t="s">
        <v>99</v>
      </c>
      <c r="R5" s="1" t="s">
        <v>100</v>
      </c>
      <c r="S5" s="1" t="s">
        <v>101</v>
      </c>
      <c r="X5" s="1" t="s">
        <v>102</v>
      </c>
      <c r="Y5" s="9"/>
      <c r="Z5" s="9"/>
      <c r="AA5" s="4" t="s">
        <v>103</v>
      </c>
      <c r="AB5" s="10" t="s">
        <v>104</v>
      </c>
      <c r="AC5" s="1" t="s">
        <v>105</v>
      </c>
      <c r="AD5" s="6">
        <v>13</v>
      </c>
      <c r="AE5" s="6" t="s">
        <v>106</v>
      </c>
      <c r="AF5" s="11">
        <f t="shared" si="1"/>
        <v>6.9999999999999999E-4</v>
      </c>
      <c r="AG5" s="1" t="s">
        <v>82</v>
      </c>
      <c r="AH5" s="11">
        <v>6.9999999999999999E-4</v>
      </c>
      <c r="AI5" s="2" t="s">
        <v>107</v>
      </c>
      <c r="AJ5" s="1">
        <v>116</v>
      </c>
      <c r="AK5" s="1" t="s">
        <v>94</v>
      </c>
      <c r="AL5" s="8">
        <v>82</v>
      </c>
      <c r="AM5" s="1" t="s">
        <v>82</v>
      </c>
      <c r="AN5" s="1">
        <v>4</v>
      </c>
      <c r="AO5" s="248" t="s">
        <v>108</v>
      </c>
      <c r="AP5" s="1">
        <v>4</v>
      </c>
      <c r="AQ5" s="250">
        <v>44561</v>
      </c>
    </row>
    <row r="6" spans="1:43">
      <c r="A6" s="1" t="s">
        <v>109</v>
      </c>
      <c r="B6" s="1" t="s">
        <v>110</v>
      </c>
      <c r="C6" s="1">
        <v>10146</v>
      </c>
      <c r="D6" s="1" t="str">
        <f t="shared" si="0"/>
        <v>Bosansko Grahovo</v>
      </c>
      <c r="E6" s="1">
        <v>80270</v>
      </c>
      <c r="F6" s="1" t="s">
        <v>91</v>
      </c>
      <c r="G6" s="1">
        <v>10</v>
      </c>
      <c r="H6" s="1" t="s">
        <v>37</v>
      </c>
      <c r="I6" s="1" t="s">
        <v>111</v>
      </c>
      <c r="J6" s="1" t="s">
        <v>112</v>
      </c>
      <c r="K6" s="1" t="s">
        <v>113</v>
      </c>
      <c r="L6" s="1" t="s">
        <v>114</v>
      </c>
      <c r="M6" s="1" t="s">
        <v>115</v>
      </c>
      <c r="N6" s="1">
        <v>72256</v>
      </c>
      <c r="O6" s="1">
        <v>11142</v>
      </c>
      <c r="P6" s="1" t="s">
        <v>43</v>
      </c>
      <c r="Q6" s="1" t="s">
        <v>116</v>
      </c>
      <c r="R6" s="1" t="s">
        <v>117</v>
      </c>
      <c r="S6" s="1" t="s">
        <v>118</v>
      </c>
      <c r="X6" s="1" t="s">
        <v>119</v>
      </c>
      <c r="Y6" s="9"/>
      <c r="AA6" s="4" t="s">
        <v>120</v>
      </c>
      <c r="AB6" s="10" t="s">
        <v>121</v>
      </c>
      <c r="AD6" s="6">
        <v>14</v>
      </c>
      <c r="AE6" s="6" t="s">
        <v>122</v>
      </c>
      <c r="AF6" s="11">
        <f t="shared" si="1"/>
        <v>6.9999999999999999E-4</v>
      </c>
      <c r="AG6" s="1" t="s">
        <v>43</v>
      </c>
      <c r="AH6" s="11">
        <v>4.0000000000000002E-4</v>
      </c>
      <c r="AI6" s="2" t="s">
        <v>123</v>
      </c>
      <c r="AJ6" s="1">
        <v>92</v>
      </c>
      <c r="AK6" s="1" t="s">
        <v>109</v>
      </c>
      <c r="AL6" s="8">
        <v>84</v>
      </c>
      <c r="AM6" s="1" t="s">
        <v>43</v>
      </c>
      <c r="AN6" s="1">
        <v>6</v>
      </c>
      <c r="AQ6" s="250">
        <v>44196</v>
      </c>
    </row>
    <row r="7" spans="1:43">
      <c r="A7" s="1" t="s">
        <v>124</v>
      </c>
      <c r="B7" s="1" t="s">
        <v>125</v>
      </c>
      <c r="C7" s="1">
        <v>10189</v>
      </c>
      <c r="D7" s="1" t="str">
        <f t="shared" si="0"/>
        <v>Breza</v>
      </c>
      <c r="E7" s="1">
        <v>71370</v>
      </c>
      <c r="F7" s="1" t="s">
        <v>82</v>
      </c>
      <c r="G7" s="1">
        <v>4</v>
      </c>
      <c r="H7" s="1" t="s">
        <v>37</v>
      </c>
      <c r="I7" s="1" t="s">
        <v>126</v>
      </c>
      <c r="J7" s="1" t="s">
        <v>127</v>
      </c>
      <c r="K7" s="1" t="s">
        <v>128</v>
      </c>
      <c r="L7" s="1" t="s">
        <v>129</v>
      </c>
      <c r="M7" s="1" t="s">
        <v>130</v>
      </c>
      <c r="N7" s="1">
        <v>71253</v>
      </c>
      <c r="O7" s="1">
        <v>10472</v>
      </c>
      <c r="P7" s="1" t="s">
        <v>43</v>
      </c>
      <c r="Q7" s="1" t="s">
        <v>131</v>
      </c>
      <c r="R7" s="1" t="s">
        <v>132</v>
      </c>
      <c r="X7" s="1" t="s">
        <v>133</v>
      </c>
      <c r="Y7" s="9"/>
      <c r="AA7" s="4" t="s">
        <v>134</v>
      </c>
      <c r="AB7" s="10" t="s">
        <v>135</v>
      </c>
      <c r="AD7" s="6">
        <v>15</v>
      </c>
      <c r="AE7" s="6" t="s">
        <v>136</v>
      </c>
      <c r="AF7" s="11">
        <f t="shared" si="1"/>
        <v>6.9999999999999999E-4</v>
      </c>
      <c r="AG7" s="1" t="s">
        <v>137</v>
      </c>
      <c r="AH7" s="11" t="s">
        <v>138</v>
      </c>
      <c r="AI7" s="2" t="s">
        <v>139</v>
      </c>
      <c r="AJ7" s="1">
        <v>93</v>
      </c>
      <c r="AK7" s="1" t="s">
        <v>124</v>
      </c>
      <c r="AL7" s="8">
        <v>104</v>
      </c>
      <c r="AM7" s="1" t="s">
        <v>137</v>
      </c>
      <c r="AN7" s="1">
        <v>7</v>
      </c>
      <c r="AQ7" s="250">
        <v>43830</v>
      </c>
    </row>
    <row r="8" spans="1:43">
      <c r="A8" s="1" t="s">
        <v>140</v>
      </c>
      <c r="B8" s="1" t="s">
        <v>141</v>
      </c>
      <c r="C8" s="1">
        <v>10197</v>
      </c>
      <c r="D8" s="1" t="str">
        <f t="shared" si="0"/>
        <v>Bugojno</v>
      </c>
      <c r="E8" s="1">
        <v>70230</v>
      </c>
      <c r="F8" s="1" t="s">
        <v>43</v>
      </c>
      <c r="G8" s="1">
        <v>6</v>
      </c>
      <c r="H8" s="1" t="s">
        <v>37</v>
      </c>
      <c r="I8" s="1" t="s">
        <v>142</v>
      </c>
      <c r="J8" s="1" t="s">
        <v>143</v>
      </c>
      <c r="K8" s="1" t="s">
        <v>144</v>
      </c>
      <c r="L8" s="1" t="s">
        <v>145</v>
      </c>
      <c r="M8" s="1" t="s">
        <v>146</v>
      </c>
      <c r="N8" s="1">
        <v>88268</v>
      </c>
      <c r="O8" s="1">
        <v>10260</v>
      </c>
      <c r="P8" s="1" t="s">
        <v>137</v>
      </c>
      <c r="Q8" s="1" t="s">
        <v>147</v>
      </c>
      <c r="R8" s="1" t="s">
        <v>148</v>
      </c>
      <c r="X8" s="1" t="s">
        <v>149</v>
      </c>
      <c r="Y8" s="9"/>
      <c r="AA8" s="4" t="s">
        <v>150</v>
      </c>
      <c r="AB8" s="10" t="s">
        <v>151</v>
      </c>
      <c r="AD8" s="6">
        <v>16</v>
      </c>
      <c r="AE8" s="6" t="s">
        <v>152</v>
      </c>
      <c r="AF8" s="11">
        <f t="shared" si="1"/>
        <v>4.0000000000000002E-4</v>
      </c>
      <c r="AG8" s="1" t="s">
        <v>153</v>
      </c>
      <c r="AH8" s="11">
        <v>1.4999999999999999E-4</v>
      </c>
      <c r="AI8" s="2" t="s">
        <v>154</v>
      </c>
      <c r="AJ8" s="1">
        <v>135</v>
      </c>
      <c r="AK8" s="1" t="s">
        <v>140</v>
      </c>
      <c r="AL8" s="8">
        <v>119</v>
      </c>
      <c r="AM8" s="1" t="s">
        <v>153</v>
      </c>
      <c r="AN8" s="1">
        <v>2</v>
      </c>
      <c r="AQ8" s="250">
        <v>43465</v>
      </c>
    </row>
    <row r="9" spans="1:43">
      <c r="A9" s="1" t="s">
        <v>155</v>
      </c>
      <c r="B9" s="1" t="s">
        <v>156</v>
      </c>
      <c r="C9" s="1">
        <v>10219</v>
      </c>
      <c r="D9" s="1" t="str">
        <f t="shared" si="0"/>
        <v>Busovača</v>
      </c>
      <c r="E9" s="1">
        <v>72260</v>
      </c>
      <c r="F9" s="1" t="s">
        <v>43</v>
      </c>
      <c r="G9" s="1">
        <v>6</v>
      </c>
      <c r="H9" s="1" t="s">
        <v>37</v>
      </c>
      <c r="I9" s="1" t="s">
        <v>157</v>
      </c>
      <c r="J9" s="1" t="s">
        <v>158</v>
      </c>
      <c r="K9" s="1" t="s">
        <v>159</v>
      </c>
      <c r="L9" s="1" t="s">
        <v>160</v>
      </c>
      <c r="M9" s="1" t="s">
        <v>161</v>
      </c>
      <c r="N9" s="1">
        <v>72248</v>
      </c>
      <c r="O9" s="1">
        <v>10448</v>
      </c>
      <c r="P9" s="1" t="s">
        <v>82</v>
      </c>
      <c r="Q9" s="1" t="s">
        <v>162</v>
      </c>
      <c r="R9" s="1" t="s">
        <v>163</v>
      </c>
      <c r="X9" s="1" t="s">
        <v>164</v>
      </c>
      <c r="Y9" s="9"/>
      <c r="AA9" s="4" t="s">
        <v>165</v>
      </c>
      <c r="AB9" s="10" t="s">
        <v>166</v>
      </c>
      <c r="AD9" s="6">
        <v>17</v>
      </c>
      <c r="AE9" s="6" t="s">
        <v>167</v>
      </c>
      <c r="AF9" s="11">
        <f t="shared" si="1"/>
        <v>4.0000000000000002E-4</v>
      </c>
      <c r="AG9" s="1" t="s">
        <v>168</v>
      </c>
      <c r="AH9" s="11">
        <v>5.0000000000000001E-4</v>
      </c>
      <c r="AI9" s="2" t="s">
        <v>169</v>
      </c>
      <c r="AJ9" s="1">
        <v>153</v>
      </c>
      <c r="AK9" s="1" t="s">
        <v>155</v>
      </c>
      <c r="AL9" s="8">
        <v>120</v>
      </c>
      <c r="AM9" s="1" t="s">
        <v>168</v>
      </c>
      <c r="AN9" s="1">
        <v>5</v>
      </c>
      <c r="AQ9" s="250">
        <v>43100</v>
      </c>
    </row>
    <row r="10" spans="1:43">
      <c r="A10" s="1" t="s">
        <v>170</v>
      </c>
      <c r="B10" s="1" t="s">
        <v>171</v>
      </c>
      <c r="C10" s="1">
        <v>11240</v>
      </c>
      <c r="D10" s="1" t="str">
        <f t="shared" si="0"/>
        <v>Bužim</v>
      </c>
      <c r="E10" s="1">
        <v>77245</v>
      </c>
      <c r="F10" s="1" t="s">
        <v>58</v>
      </c>
      <c r="G10" s="1">
        <v>1</v>
      </c>
      <c r="H10" s="1" t="s">
        <v>37</v>
      </c>
      <c r="I10" s="1" t="s">
        <v>172</v>
      </c>
      <c r="J10" s="1" t="s">
        <v>173</v>
      </c>
      <c r="K10" s="1" t="s">
        <v>174</v>
      </c>
      <c r="L10" s="1" t="s">
        <v>154</v>
      </c>
      <c r="M10" s="1" t="s">
        <v>175</v>
      </c>
      <c r="N10" s="1">
        <v>88407</v>
      </c>
      <c r="O10" s="1">
        <v>10529</v>
      </c>
      <c r="P10" s="1" t="s">
        <v>137</v>
      </c>
      <c r="Q10" s="1" t="s">
        <v>176</v>
      </c>
      <c r="R10" s="1" t="s">
        <v>177</v>
      </c>
      <c r="X10" s="1" t="s">
        <v>178</v>
      </c>
      <c r="Y10" s="9"/>
      <c r="AA10" s="4" t="s">
        <v>179</v>
      </c>
      <c r="AB10" s="10" t="s">
        <v>180</v>
      </c>
      <c r="AD10" s="6">
        <v>18</v>
      </c>
      <c r="AE10" s="6" t="s">
        <v>181</v>
      </c>
      <c r="AF10" s="11">
        <f t="shared" si="1"/>
        <v>6.9999999999999999E-4</v>
      </c>
      <c r="AG10" s="1" t="s">
        <v>182</v>
      </c>
      <c r="AH10" s="11">
        <v>6.9999999999999999E-4</v>
      </c>
      <c r="AI10" s="2" t="s">
        <v>183</v>
      </c>
      <c r="AJ10" s="1">
        <v>97</v>
      </c>
      <c r="AK10" s="1" t="s">
        <v>170</v>
      </c>
      <c r="AL10" s="8">
        <v>87</v>
      </c>
      <c r="AM10" s="1" t="s">
        <v>182</v>
      </c>
      <c r="AN10" s="1">
        <v>8</v>
      </c>
      <c r="AQ10" s="250">
        <v>42735</v>
      </c>
    </row>
    <row r="11" spans="1:43">
      <c r="A11" s="1" t="s">
        <v>92</v>
      </c>
      <c r="B11" s="1" t="s">
        <v>184</v>
      </c>
      <c r="C11" s="1">
        <v>10227</v>
      </c>
      <c r="D11" s="1" t="str">
        <f t="shared" si="0"/>
        <v>Cazin</v>
      </c>
      <c r="E11" s="1">
        <v>77220</v>
      </c>
      <c r="F11" s="1" t="s">
        <v>58</v>
      </c>
      <c r="G11" s="1">
        <v>1</v>
      </c>
      <c r="H11" s="1" t="s">
        <v>37</v>
      </c>
      <c r="I11" s="1" t="s">
        <v>185</v>
      </c>
      <c r="J11" s="1" t="s">
        <v>186</v>
      </c>
      <c r="K11" s="1" t="s">
        <v>187</v>
      </c>
      <c r="L11" s="1" t="s">
        <v>188</v>
      </c>
      <c r="M11" s="1" t="s">
        <v>189</v>
      </c>
      <c r="N11" s="1">
        <v>88201</v>
      </c>
      <c r="O11" s="1">
        <v>11410</v>
      </c>
      <c r="P11" s="1" t="s">
        <v>137</v>
      </c>
      <c r="Q11" s="1" t="s">
        <v>190</v>
      </c>
      <c r="R11" s="1" t="s">
        <v>191</v>
      </c>
      <c r="X11" s="1" t="s">
        <v>192</v>
      </c>
      <c r="Y11" s="9"/>
      <c r="AA11" s="4" t="s">
        <v>193</v>
      </c>
      <c r="AB11" s="10" t="s">
        <v>194</v>
      </c>
      <c r="AD11" s="6">
        <v>19</v>
      </c>
      <c r="AE11" s="6" t="s">
        <v>195</v>
      </c>
      <c r="AF11" s="11">
        <f t="shared" si="1"/>
        <v>6.9999999999999999E-4</v>
      </c>
      <c r="AG11" s="1" t="s">
        <v>196</v>
      </c>
      <c r="AH11" s="11">
        <v>6.9999999999999999E-4</v>
      </c>
      <c r="AI11" s="2" t="s">
        <v>197</v>
      </c>
      <c r="AJ11" s="1">
        <v>142</v>
      </c>
      <c r="AK11" s="1" t="s">
        <v>92</v>
      </c>
      <c r="AL11" s="8">
        <v>83</v>
      </c>
      <c r="AM11" s="1" t="s">
        <v>196</v>
      </c>
      <c r="AN11" s="1">
        <v>9</v>
      </c>
      <c r="AQ11" s="250">
        <v>42369</v>
      </c>
    </row>
    <row r="12" spans="1:43">
      <c r="A12" s="1" t="s">
        <v>198</v>
      </c>
      <c r="B12" s="1" t="s">
        <v>199</v>
      </c>
      <c r="C12" s="1">
        <v>10243</v>
      </c>
      <c r="D12" s="1" t="str">
        <f t="shared" si="0"/>
        <v>Čapljina</v>
      </c>
      <c r="E12" s="1">
        <v>88300</v>
      </c>
      <c r="F12" s="1" t="s">
        <v>137</v>
      </c>
      <c r="G12" s="1">
        <v>7</v>
      </c>
      <c r="H12" s="1" t="s">
        <v>37</v>
      </c>
      <c r="I12" s="1" t="s">
        <v>200</v>
      </c>
      <c r="J12" s="1" t="s">
        <v>201</v>
      </c>
      <c r="K12" s="1" t="s">
        <v>202</v>
      </c>
      <c r="L12" s="1" t="s">
        <v>145</v>
      </c>
      <c r="M12" s="1" t="s">
        <v>203</v>
      </c>
      <c r="N12" s="1">
        <v>88263</v>
      </c>
      <c r="O12" s="1">
        <v>10260</v>
      </c>
      <c r="P12" s="1" t="s">
        <v>137</v>
      </c>
      <c r="Q12" s="1" t="s">
        <v>204</v>
      </c>
      <c r="R12" s="1" t="s">
        <v>205</v>
      </c>
      <c r="X12" s="1" t="s">
        <v>206</v>
      </c>
      <c r="Y12" s="9"/>
      <c r="Z12" s="9"/>
      <c r="AA12" s="4" t="s">
        <v>207</v>
      </c>
      <c r="AB12" s="10" t="s">
        <v>208</v>
      </c>
      <c r="AD12" s="6">
        <v>20</v>
      </c>
      <c r="AE12" s="6" t="s">
        <v>209</v>
      </c>
      <c r="AF12" s="11" t="str">
        <f t="shared" si="1"/>
        <v>-</v>
      </c>
      <c r="AI12" s="2" t="s">
        <v>188</v>
      </c>
      <c r="AJ12" s="1">
        <v>133</v>
      </c>
      <c r="AK12" s="1" t="s">
        <v>198</v>
      </c>
      <c r="AL12" s="8">
        <v>131</v>
      </c>
      <c r="AQ12" s="250">
        <v>42004</v>
      </c>
    </row>
    <row r="13" spans="1:43">
      <c r="A13" s="1" t="s">
        <v>210</v>
      </c>
      <c r="B13" s="1" t="s">
        <v>211</v>
      </c>
      <c r="C13" s="1">
        <v>11231</v>
      </c>
      <c r="D13" s="1" t="str">
        <f t="shared" si="0"/>
        <v>Čelić</v>
      </c>
      <c r="E13" s="1">
        <v>75246</v>
      </c>
      <c r="F13" s="1" t="s">
        <v>36</v>
      </c>
      <c r="G13" s="1">
        <v>3</v>
      </c>
      <c r="H13" s="1" t="s">
        <v>37</v>
      </c>
      <c r="I13" s="1" t="s">
        <v>212</v>
      </c>
      <c r="J13" s="1" t="s">
        <v>213</v>
      </c>
      <c r="K13" s="1" t="s">
        <v>214</v>
      </c>
      <c r="L13" s="1" t="s">
        <v>215</v>
      </c>
      <c r="M13" s="1" t="s">
        <v>216</v>
      </c>
      <c r="N13" s="1">
        <v>71215</v>
      </c>
      <c r="O13" s="1">
        <v>11550</v>
      </c>
      <c r="P13" s="1" t="s">
        <v>196</v>
      </c>
      <c r="Q13" s="1" t="s">
        <v>217</v>
      </c>
      <c r="R13" s="1" t="s">
        <v>218</v>
      </c>
      <c r="X13" s="1" t="s">
        <v>219</v>
      </c>
      <c r="Y13" s="9"/>
      <c r="Z13" s="9"/>
      <c r="AA13" s="4" t="s">
        <v>220</v>
      </c>
      <c r="AB13" s="10" t="s">
        <v>221</v>
      </c>
      <c r="AD13" s="6">
        <v>21</v>
      </c>
      <c r="AE13" s="6" t="s">
        <v>222</v>
      </c>
      <c r="AF13" s="11">
        <f t="shared" si="1"/>
        <v>5.0000000000000001E-4</v>
      </c>
      <c r="AI13" s="2" t="s">
        <v>223</v>
      </c>
      <c r="AJ13" s="1">
        <v>88</v>
      </c>
      <c r="AK13" s="1" t="s">
        <v>210</v>
      </c>
      <c r="AL13" s="8">
        <v>96</v>
      </c>
      <c r="AQ13" s="250">
        <v>41639</v>
      </c>
    </row>
    <row r="14" spans="1:43">
      <c r="A14" s="1" t="s">
        <v>145</v>
      </c>
      <c r="B14" s="1" t="s">
        <v>224</v>
      </c>
      <c r="C14" s="1">
        <v>10260</v>
      </c>
      <c r="D14" s="1" t="str">
        <f t="shared" si="0"/>
        <v>Čitluk</v>
      </c>
      <c r="E14" s="1">
        <v>88260</v>
      </c>
      <c r="F14" s="1" t="s">
        <v>137</v>
      </c>
      <c r="G14" s="1">
        <v>7</v>
      </c>
      <c r="H14" s="1" t="s">
        <v>37</v>
      </c>
      <c r="I14" s="1" t="s">
        <v>225</v>
      </c>
      <c r="J14" s="1" t="s">
        <v>226</v>
      </c>
      <c r="K14" s="1" t="s">
        <v>227</v>
      </c>
      <c r="L14" s="1" t="s">
        <v>223</v>
      </c>
      <c r="M14" s="1" t="s">
        <v>228</v>
      </c>
      <c r="N14" s="1">
        <v>76277</v>
      </c>
      <c r="O14" s="1">
        <v>11533</v>
      </c>
      <c r="P14" s="1" t="s">
        <v>153</v>
      </c>
      <c r="Q14" s="1" t="s">
        <v>229</v>
      </c>
      <c r="R14" s="1" t="s">
        <v>230</v>
      </c>
      <c r="X14" s="12" t="s">
        <v>231</v>
      </c>
      <c r="Y14" s="9"/>
      <c r="AA14" s="4" t="s">
        <v>232</v>
      </c>
      <c r="AB14" s="10" t="s">
        <v>233</v>
      </c>
      <c r="AD14" s="6">
        <v>22</v>
      </c>
      <c r="AE14" s="6" t="s">
        <v>234</v>
      </c>
      <c r="AF14" s="11" t="str">
        <f t="shared" si="1"/>
        <v>-</v>
      </c>
      <c r="AI14" s="2" t="s">
        <v>235</v>
      </c>
      <c r="AJ14" s="1">
        <v>159</v>
      </c>
      <c r="AK14" s="1" t="s">
        <v>145</v>
      </c>
      <c r="AL14" s="8">
        <v>132</v>
      </c>
      <c r="AQ14" s="250">
        <v>41274</v>
      </c>
    </row>
    <row r="15" spans="1:43">
      <c r="A15" s="1" t="s">
        <v>236</v>
      </c>
      <c r="B15" s="1" t="s">
        <v>237</v>
      </c>
      <c r="C15" s="1">
        <v>11258</v>
      </c>
      <c r="D15" s="1" t="str">
        <f t="shared" si="0"/>
        <v>Doboj-Istok</v>
      </c>
      <c r="E15" s="1">
        <v>74206</v>
      </c>
      <c r="F15" s="1" t="s">
        <v>36</v>
      </c>
      <c r="G15" s="1">
        <v>3</v>
      </c>
      <c r="H15" s="1" t="s">
        <v>37</v>
      </c>
      <c r="I15" s="1" t="s">
        <v>238</v>
      </c>
      <c r="J15" s="1" t="s">
        <v>239</v>
      </c>
      <c r="K15" s="1" t="s">
        <v>240</v>
      </c>
      <c r="L15" s="1" t="s">
        <v>154</v>
      </c>
      <c r="M15" s="1" t="s">
        <v>241</v>
      </c>
      <c r="N15" s="1">
        <v>88405</v>
      </c>
      <c r="O15" s="1">
        <v>10529</v>
      </c>
      <c r="P15" s="1" t="s">
        <v>137</v>
      </c>
      <c r="Q15" s="1" t="s">
        <v>242</v>
      </c>
      <c r="R15" s="1" t="s">
        <v>243</v>
      </c>
      <c r="X15" s="12" t="s">
        <v>244</v>
      </c>
      <c r="Y15" s="9"/>
      <c r="AA15" s="4" t="s">
        <v>245</v>
      </c>
      <c r="AB15" s="10" t="s">
        <v>246</v>
      </c>
      <c r="AD15" s="6">
        <v>23</v>
      </c>
      <c r="AE15" s="6" t="s">
        <v>247</v>
      </c>
      <c r="AF15" s="11">
        <f t="shared" si="1"/>
        <v>5.0000000000000001E-4</v>
      </c>
      <c r="AI15" s="2" t="s">
        <v>248</v>
      </c>
      <c r="AJ15" s="1">
        <v>98</v>
      </c>
      <c r="AK15" s="1" t="s">
        <v>236</v>
      </c>
      <c r="AL15" s="8">
        <v>101</v>
      </c>
      <c r="AQ15" s="250">
        <v>40908</v>
      </c>
    </row>
    <row r="16" spans="1:43">
      <c r="A16" s="1" t="s">
        <v>249</v>
      </c>
      <c r="B16" s="1" t="s">
        <v>131</v>
      </c>
      <c r="C16" s="1">
        <v>11266</v>
      </c>
      <c r="D16" s="1" t="str">
        <f t="shared" si="0"/>
        <v>Doboj-Jug</v>
      </c>
      <c r="E16" s="1">
        <v>74203</v>
      </c>
      <c r="F16" s="1" t="s">
        <v>82</v>
      </c>
      <c r="G16" s="1">
        <v>4</v>
      </c>
      <c r="H16" s="1" t="s">
        <v>37</v>
      </c>
      <c r="I16" s="1" t="s">
        <v>250</v>
      </c>
      <c r="J16" s="1" t="s">
        <v>251</v>
      </c>
      <c r="K16" s="1" t="s">
        <v>252</v>
      </c>
      <c r="L16" s="1" t="s">
        <v>253</v>
      </c>
      <c r="M16" s="1" t="s">
        <v>254</v>
      </c>
      <c r="N16" s="1">
        <v>88365</v>
      </c>
      <c r="O16" s="1">
        <v>11606</v>
      </c>
      <c r="P16" s="1" t="s">
        <v>137</v>
      </c>
      <c r="Q16" s="1" t="s">
        <v>255</v>
      </c>
      <c r="R16" s="1" t="s">
        <v>256</v>
      </c>
      <c r="X16" s="12" t="s">
        <v>257</v>
      </c>
      <c r="Y16" s="9"/>
      <c r="AA16" s="4" t="s">
        <v>258</v>
      </c>
      <c r="AB16" s="10" t="s">
        <v>259</v>
      </c>
      <c r="AD16" s="6">
        <v>24</v>
      </c>
      <c r="AE16" s="6" t="s">
        <v>260</v>
      </c>
      <c r="AF16" s="11">
        <f t="shared" si="1"/>
        <v>6.9999999999999999E-4</v>
      </c>
      <c r="AI16" s="2" t="s">
        <v>253</v>
      </c>
      <c r="AJ16" s="1">
        <v>139</v>
      </c>
      <c r="AK16" s="1" t="s">
        <v>249</v>
      </c>
      <c r="AL16" s="8">
        <v>114</v>
      </c>
    </row>
    <row r="17" spans="1:38">
      <c r="A17" s="1" t="s">
        <v>261</v>
      </c>
      <c r="B17" s="1" t="s">
        <v>262</v>
      </c>
      <c r="C17" s="1">
        <v>11274</v>
      </c>
      <c r="D17" s="1" t="str">
        <f t="shared" si="0"/>
        <v>Dobretići</v>
      </c>
      <c r="E17" s="1">
        <v>70210</v>
      </c>
      <c r="F17" s="1" t="s">
        <v>43</v>
      </c>
      <c r="G17" s="1">
        <v>6</v>
      </c>
      <c r="H17" s="1" t="s">
        <v>37</v>
      </c>
      <c r="I17" s="1" t="s">
        <v>263</v>
      </c>
      <c r="J17" s="1" t="s">
        <v>264</v>
      </c>
      <c r="K17" s="1" t="s">
        <v>265</v>
      </c>
      <c r="L17" s="1" t="s">
        <v>74</v>
      </c>
      <c r="M17" s="1" t="s">
        <v>74</v>
      </c>
      <c r="N17" s="1">
        <v>77240</v>
      </c>
      <c r="O17" s="1">
        <v>11428</v>
      </c>
      <c r="P17" s="1" t="s">
        <v>58</v>
      </c>
      <c r="Q17" s="1" t="s">
        <v>266</v>
      </c>
      <c r="R17" s="1" t="s">
        <v>267</v>
      </c>
      <c r="X17" s="12" t="s">
        <v>268</v>
      </c>
      <c r="Y17" s="9"/>
      <c r="Z17" s="9"/>
      <c r="AA17" s="4" t="s">
        <v>269</v>
      </c>
      <c r="AB17" s="10" t="s">
        <v>270</v>
      </c>
      <c r="AD17" s="6">
        <v>25</v>
      </c>
      <c r="AE17" s="6" t="s">
        <v>271</v>
      </c>
      <c r="AF17" s="11">
        <f t="shared" si="1"/>
        <v>4.0000000000000002E-4</v>
      </c>
      <c r="AI17" s="2" t="s">
        <v>272</v>
      </c>
      <c r="AJ17" s="1">
        <v>140</v>
      </c>
      <c r="AK17" s="1" t="s">
        <v>261</v>
      </c>
      <c r="AL17" s="8">
        <v>112</v>
      </c>
    </row>
    <row r="18" spans="1:38">
      <c r="A18" s="1" t="s">
        <v>273</v>
      </c>
      <c r="B18" s="1" t="s">
        <v>274</v>
      </c>
      <c r="C18" s="1">
        <v>11282</v>
      </c>
      <c r="D18" s="1" t="str">
        <f t="shared" si="0"/>
        <v>Domaljevac-Šamac</v>
      </c>
      <c r="E18" s="1">
        <v>76233</v>
      </c>
      <c r="F18" s="1" t="s">
        <v>153</v>
      </c>
      <c r="G18" s="1">
        <v>2</v>
      </c>
      <c r="H18" s="1" t="s">
        <v>37</v>
      </c>
      <c r="I18" s="1" t="s">
        <v>275</v>
      </c>
      <c r="J18" s="1" t="s">
        <v>276</v>
      </c>
      <c r="K18" s="1" t="s">
        <v>277</v>
      </c>
      <c r="L18" s="1" t="s">
        <v>94</v>
      </c>
      <c r="M18" s="1" t="s">
        <v>94</v>
      </c>
      <c r="N18" s="1">
        <v>77250</v>
      </c>
      <c r="O18" s="1">
        <v>11436</v>
      </c>
      <c r="P18" s="1" t="s">
        <v>58</v>
      </c>
      <c r="Q18" s="1" t="s">
        <v>278</v>
      </c>
      <c r="R18" s="1" t="s">
        <v>279</v>
      </c>
      <c r="X18" s="12" t="s">
        <v>280</v>
      </c>
      <c r="Y18" s="9"/>
      <c r="Z18" s="9"/>
      <c r="AA18" s="4" t="s">
        <v>281</v>
      </c>
      <c r="AB18" s="10" t="s">
        <v>282</v>
      </c>
      <c r="AD18" s="6">
        <v>26</v>
      </c>
      <c r="AE18" s="6" t="s">
        <v>283</v>
      </c>
      <c r="AF18" s="11">
        <f t="shared" si="1"/>
        <v>1.4999999999999999E-4</v>
      </c>
      <c r="AI18" s="2" t="s">
        <v>284</v>
      </c>
      <c r="AJ18" s="1">
        <v>99</v>
      </c>
      <c r="AK18" s="1" t="s">
        <v>273</v>
      </c>
      <c r="AL18" s="8">
        <v>90</v>
      </c>
    </row>
    <row r="19" spans="1:38">
      <c r="A19" s="1" t="s">
        <v>285</v>
      </c>
      <c r="B19" s="1" t="s">
        <v>286</v>
      </c>
      <c r="C19" s="1">
        <v>10294</v>
      </c>
      <c r="D19" s="1" t="str">
        <f t="shared" si="0"/>
        <v>Donji Vakuf</v>
      </c>
      <c r="E19" s="1">
        <v>70220</v>
      </c>
      <c r="F19" s="1" t="s">
        <v>43</v>
      </c>
      <c r="G19" s="1">
        <v>6</v>
      </c>
      <c r="H19" s="1" t="s">
        <v>37</v>
      </c>
      <c r="I19" s="1" t="s">
        <v>287</v>
      </c>
      <c r="J19" s="1" t="s">
        <v>288</v>
      </c>
      <c r="K19" s="1" t="s">
        <v>289</v>
      </c>
      <c r="L19" s="1" t="s">
        <v>109</v>
      </c>
      <c r="M19" s="1" t="s">
        <v>109</v>
      </c>
      <c r="N19" s="1">
        <v>80270</v>
      </c>
      <c r="O19" s="1">
        <v>10146</v>
      </c>
      <c r="P19" s="1" t="s">
        <v>91</v>
      </c>
      <c r="Q19" s="13" t="s">
        <v>290</v>
      </c>
      <c r="R19" s="1" t="s">
        <v>291</v>
      </c>
      <c r="X19" s="12" t="s">
        <v>292</v>
      </c>
      <c r="Y19" s="9"/>
      <c r="Z19" s="9"/>
      <c r="AA19" s="4" t="s">
        <v>293</v>
      </c>
      <c r="AB19" s="10" t="s">
        <v>294</v>
      </c>
      <c r="AD19" s="6">
        <v>27</v>
      </c>
      <c r="AE19" s="6" t="s">
        <v>295</v>
      </c>
      <c r="AF19" s="11">
        <f t="shared" si="1"/>
        <v>4.0000000000000002E-4</v>
      </c>
      <c r="AI19" s="2" t="s">
        <v>296</v>
      </c>
      <c r="AJ19" s="1">
        <v>110</v>
      </c>
      <c r="AK19" s="1" t="s">
        <v>285</v>
      </c>
      <c r="AL19" s="8">
        <v>121</v>
      </c>
    </row>
    <row r="20" spans="1:38">
      <c r="A20" s="1" t="s">
        <v>297</v>
      </c>
      <c r="B20" s="1" t="s">
        <v>298</v>
      </c>
      <c r="C20" s="1">
        <v>11614</v>
      </c>
      <c r="D20" s="1" t="str">
        <f t="shared" si="0"/>
        <v>Drvar</v>
      </c>
      <c r="E20" s="1">
        <v>80260</v>
      </c>
      <c r="F20" s="1" t="s">
        <v>91</v>
      </c>
      <c r="G20" s="1">
        <v>10</v>
      </c>
      <c r="H20" s="1" t="s">
        <v>37</v>
      </c>
      <c r="I20" s="1" t="s">
        <v>299</v>
      </c>
      <c r="J20" s="1" t="s">
        <v>300</v>
      </c>
      <c r="K20" s="1" t="s">
        <v>301</v>
      </c>
      <c r="L20" s="1" t="s">
        <v>55</v>
      </c>
      <c r="M20" s="1" t="s">
        <v>302</v>
      </c>
      <c r="N20" s="1">
        <v>77205</v>
      </c>
      <c r="O20" s="1">
        <v>10049</v>
      </c>
      <c r="P20" s="1" t="s">
        <v>58</v>
      </c>
      <c r="X20" s="14" t="s">
        <v>303</v>
      </c>
      <c r="Y20" s="9"/>
      <c r="Z20" s="9"/>
      <c r="AA20" s="4" t="s">
        <v>304</v>
      </c>
      <c r="AB20" s="10" t="s">
        <v>305</v>
      </c>
      <c r="AD20" s="6">
        <v>28</v>
      </c>
      <c r="AE20" s="6" t="s">
        <v>306</v>
      </c>
      <c r="AF20" s="11">
        <f t="shared" si="1"/>
        <v>6.9999999999999999E-4</v>
      </c>
      <c r="AI20" s="2" t="s">
        <v>307</v>
      </c>
      <c r="AJ20" s="1">
        <v>111</v>
      </c>
      <c r="AK20" s="1" t="s">
        <v>297</v>
      </c>
      <c r="AL20" s="8">
        <v>158</v>
      </c>
    </row>
    <row r="21" spans="1:38">
      <c r="A21" s="1" t="s">
        <v>308</v>
      </c>
      <c r="B21" s="1" t="s">
        <v>62</v>
      </c>
      <c r="C21" s="1">
        <v>11444</v>
      </c>
      <c r="D21" s="1" t="str">
        <f t="shared" si="0"/>
        <v>Foča</v>
      </c>
      <c r="E21" s="1">
        <v>73250</v>
      </c>
      <c r="F21" s="1" t="s">
        <v>168</v>
      </c>
      <c r="G21" s="1">
        <v>5</v>
      </c>
      <c r="H21" s="1" t="s">
        <v>37</v>
      </c>
      <c r="I21" s="1" t="s">
        <v>309</v>
      </c>
      <c r="J21" s="1" t="s">
        <v>310</v>
      </c>
      <c r="K21" s="1" t="s">
        <v>311</v>
      </c>
      <c r="L21" s="1" t="s">
        <v>129</v>
      </c>
      <c r="M21" s="1" t="s">
        <v>312</v>
      </c>
      <c r="N21" s="1">
        <v>71255</v>
      </c>
      <c r="O21" s="1">
        <v>10472</v>
      </c>
      <c r="P21" s="1" t="s">
        <v>43</v>
      </c>
      <c r="Y21" s="9"/>
      <c r="Z21" s="9"/>
      <c r="AA21" s="4" t="s">
        <v>313</v>
      </c>
      <c r="AB21" s="10" t="s">
        <v>314</v>
      </c>
      <c r="AD21" s="6">
        <v>29</v>
      </c>
      <c r="AE21" s="6" t="s">
        <v>315</v>
      </c>
      <c r="AF21" s="11">
        <f t="shared" si="1"/>
        <v>5.0000000000000001E-4</v>
      </c>
      <c r="AI21" s="2" t="s">
        <v>316</v>
      </c>
      <c r="AJ21" s="1">
        <v>112</v>
      </c>
      <c r="AK21" s="1" t="s">
        <v>308</v>
      </c>
      <c r="AL21" s="8">
        <v>117</v>
      </c>
    </row>
    <row r="22" spans="1:38">
      <c r="A22" s="1" t="s">
        <v>317</v>
      </c>
      <c r="B22" s="1" t="s">
        <v>318</v>
      </c>
      <c r="C22" s="1">
        <v>10324</v>
      </c>
      <c r="D22" s="1" t="str">
        <f t="shared" si="0"/>
        <v>Fojnica</v>
      </c>
      <c r="E22" s="1">
        <v>71270</v>
      </c>
      <c r="F22" s="1" t="s">
        <v>43</v>
      </c>
      <c r="G22" s="1">
        <v>6</v>
      </c>
      <c r="H22" s="1" t="s">
        <v>37</v>
      </c>
      <c r="I22" s="1" t="s">
        <v>319</v>
      </c>
      <c r="J22" s="1" t="s">
        <v>320</v>
      </c>
      <c r="K22" s="1" t="s">
        <v>321</v>
      </c>
      <c r="L22" s="1" t="s">
        <v>124</v>
      </c>
      <c r="M22" s="1" t="s">
        <v>124</v>
      </c>
      <c r="N22" s="1">
        <v>71370</v>
      </c>
      <c r="O22" s="1">
        <v>10189</v>
      </c>
      <c r="P22" s="1" t="s">
        <v>82</v>
      </c>
      <c r="Y22" s="9"/>
      <c r="Z22" s="9"/>
      <c r="AA22" s="4" t="s">
        <v>322</v>
      </c>
      <c r="AB22" s="10" t="s">
        <v>323</v>
      </c>
      <c r="AD22" s="6">
        <v>30</v>
      </c>
      <c r="AE22" s="6" t="s">
        <v>324</v>
      </c>
      <c r="AF22" s="11">
        <f t="shared" si="1"/>
        <v>4.0000000000000002E-4</v>
      </c>
      <c r="AI22" s="2" t="s">
        <v>325</v>
      </c>
      <c r="AJ22" s="1">
        <v>100</v>
      </c>
      <c r="AK22" s="1" t="s">
        <v>317</v>
      </c>
      <c r="AL22" s="8">
        <v>123</v>
      </c>
    </row>
    <row r="23" spans="1:38">
      <c r="A23" s="1" t="s">
        <v>326</v>
      </c>
      <c r="B23" s="1" t="s">
        <v>327</v>
      </c>
      <c r="C23" s="1">
        <v>10359</v>
      </c>
      <c r="D23" s="1" t="str">
        <f t="shared" si="0"/>
        <v>Glamoč</v>
      </c>
      <c r="E23" s="1">
        <v>80230</v>
      </c>
      <c r="F23" s="1" t="s">
        <v>91</v>
      </c>
      <c r="G23" s="1">
        <v>10</v>
      </c>
      <c r="H23" s="1" t="s">
        <v>37</v>
      </c>
      <c r="I23" s="1" t="s">
        <v>328</v>
      </c>
      <c r="J23" s="1" t="s">
        <v>329</v>
      </c>
      <c r="K23" s="1" t="s">
        <v>330</v>
      </c>
      <c r="L23" s="1" t="s">
        <v>236</v>
      </c>
      <c r="M23" s="1" t="s">
        <v>331</v>
      </c>
      <c r="N23" s="1">
        <v>74206</v>
      </c>
      <c r="O23" s="1">
        <v>11258</v>
      </c>
      <c r="P23" s="1" t="s">
        <v>36</v>
      </c>
      <c r="Y23" s="9"/>
      <c r="Z23" s="9"/>
      <c r="AA23" s="4" t="s">
        <v>332</v>
      </c>
      <c r="AB23" s="10" t="s">
        <v>333</v>
      </c>
      <c r="AD23" s="6">
        <v>31</v>
      </c>
      <c r="AE23" s="6" t="s">
        <v>334</v>
      </c>
      <c r="AF23" s="11">
        <f t="shared" si="1"/>
        <v>6.9999999999999999E-4</v>
      </c>
      <c r="AI23" s="2"/>
      <c r="AK23" s="1" t="s">
        <v>326</v>
      </c>
      <c r="AL23" s="8">
        <v>156</v>
      </c>
    </row>
    <row r="24" spans="1:38">
      <c r="A24" s="1" t="s">
        <v>107</v>
      </c>
      <c r="B24" s="1" t="s">
        <v>335</v>
      </c>
      <c r="C24" s="1">
        <v>11452</v>
      </c>
      <c r="D24" s="1" t="str">
        <f t="shared" si="0"/>
        <v>Goražde</v>
      </c>
      <c r="E24" s="1">
        <v>73101</v>
      </c>
      <c r="F24" s="1" t="s">
        <v>168</v>
      </c>
      <c r="G24" s="1">
        <v>5</v>
      </c>
      <c r="H24" s="1" t="s">
        <v>37</v>
      </c>
      <c r="I24" s="1" t="s">
        <v>336</v>
      </c>
      <c r="J24" s="1" t="s">
        <v>337</v>
      </c>
      <c r="K24" s="1" t="s">
        <v>338</v>
      </c>
      <c r="L24" s="1" t="s">
        <v>160</v>
      </c>
      <c r="M24" s="1" t="s">
        <v>339</v>
      </c>
      <c r="N24" s="1">
        <v>72243</v>
      </c>
      <c r="O24" s="1">
        <v>10448</v>
      </c>
      <c r="P24" s="1" t="s">
        <v>82</v>
      </c>
      <c r="Y24" s="9"/>
      <c r="Z24" s="9"/>
      <c r="AA24" s="4" t="s">
        <v>340</v>
      </c>
      <c r="AB24" s="10" t="s">
        <v>341</v>
      </c>
      <c r="AD24" s="6">
        <v>32</v>
      </c>
      <c r="AE24" s="6" t="s">
        <v>342</v>
      </c>
      <c r="AF24" s="11">
        <f t="shared" si="1"/>
        <v>5.0000000000000001E-4</v>
      </c>
      <c r="AI24" s="2"/>
      <c r="AK24" s="1" t="s">
        <v>107</v>
      </c>
      <c r="AL24" s="8">
        <v>116</v>
      </c>
    </row>
    <row r="25" spans="1:38">
      <c r="A25" s="1" t="s">
        <v>343</v>
      </c>
      <c r="B25" s="1" t="s">
        <v>344</v>
      </c>
      <c r="C25" s="1">
        <v>10375</v>
      </c>
      <c r="D25" s="1" t="str">
        <f t="shared" si="0"/>
        <v>Gornji Vakuf-Uskoplje</v>
      </c>
      <c r="E25" s="1">
        <v>70240</v>
      </c>
      <c r="F25" s="1" t="s">
        <v>43</v>
      </c>
      <c r="G25" s="1">
        <v>6</v>
      </c>
      <c r="H25" s="1" t="s">
        <v>37</v>
      </c>
      <c r="I25" s="1" t="s">
        <v>345</v>
      </c>
      <c r="J25" s="1" t="s">
        <v>346</v>
      </c>
      <c r="K25" s="1" t="s">
        <v>347</v>
      </c>
      <c r="L25" s="1" t="s">
        <v>348</v>
      </c>
      <c r="M25" s="1" t="s">
        <v>349</v>
      </c>
      <c r="N25" s="1">
        <v>88243</v>
      </c>
      <c r="O25" s="1">
        <v>10731</v>
      </c>
      <c r="P25" s="1" t="s">
        <v>182</v>
      </c>
      <c r="Y25" s="9"/>
      <c r="Z25" s="9"/>
      <c r="AA25" s="4" t="s">
        <v>350</v>
      </c>
      <c r="AB25" s="10" t="s">
        <v>351</v>
      </c>
      <c r="AD25" s="6">
        <v>33</v>
      </c>
      <c r="AE25" s="6" t="s">
        <v>352</v>
      </c>
      <c r="AF25" s="11">
        <f t="shared" si="1"/>
        <v>4.0000000000000002E-4</v>
      </c>
      <c r="AI25" s="2"/>
      <c r="AK25" s="1" t="s">
        <v>343</v>
      </c>
      <c r="AL25" s="8">
        <v>124</v>
      </c>
    </row>
    <row r="26" spans="1:38">
      <c r="A26" s="1" t="s">
        <v>123</v>
      </c>
      <c r="B26" s="1" t="s">
        <v>353</v>
      </c>
      <c r="C26" s="1">
        <v>11479</v>
      </c>
      <c r="D26" s="1" t="str">
        <f t="shared" si="0"/>
        <v>Gračanica</v>
      </c>
      <c r="E26" s="1">
        <v>75320</v>
      </c>
      <c r="F26" s="1" t="s">
        <v>36</v>
      </c>
      <c r="G26" s="1">
        <v>3</v>
      </c>
      <c r="H26" s="1" t="s">
        <v>37</v>
      </c>
      <c r="I26" s="1" t="s">
        <v>354</v>
      </c>
      <c r="J26" s="1" t="s">
        <v>355</v>
      </c>
      <c r="K26" s="1" t="s">
        <v>356</v>
      </c>
      <c r="L26" s="1" t="s">
        <v>357</v>
      </c>
      <c r="M26" s="1" t="s">
        <v>358</v>
      </c>
      <c r="N26" s="1">
        <v>72293</v>
      </c>
      <c r="O26" s="1">
        <v>10774</v>
      </c>
      <c r="P26" s="1" t="s">
        <v>43</v>
      </c>
      <c r="Y26" s="9"/>
      <c r="Z26" s="9"/>
      <c r="AA26" s="4" t="s">
        <v>359</v>
      </c>
      <c r="AB26" s="10" t="s">
        <v>360</v>
      </c>
      <c r="AD26" s="6">
        <v>34</v>
      </c>
      <c r="AE26" s="6" t="s">
        <v>361</v>
      </c>
      <c r="AF26" s="11">
        <f t="shared" si="1"/>
        <v>5.0000000000000001E-4</v>
      </c>
      <c r="AI26" s="2"/>
      <c r="AK26" s="1" t="s">
        <v>123</v>
      </c>
      <c r="AL26" s="8">
        <v>92</v>
      </c>
    </row>
    <row r="27" spans="1:38">
      <c r="A27" s="1" t="s">
        <v>139</v>
      </c>
      <c r="B27" s="1" t="s">
        <v>362</v>
      </c>
      <c r="C27" s="1">
        <v>10391</v>
      </c>
      <c r="D27" s="1" t="str">
        <f t="shared" si="0"/>
        <v>Gradačac</v>
      </c>
      <c r="E27" s="1">
        <v>76250</v>
      </c>
      <c r="F27" s="1" t="s">
        <v>36</v>
      </c>
      <c r="G27" s="1">
        <v>3</v>
      </c>
      <c r="H27" s="1" t="s">
        <v>37</v>
      </c>
      <c r="I27" s="1" t="s">
        <v>363</v>
      </c>
      <c r="J27" s="1" t="s">
        <v>364</v>
      </c>
      <c r="K27" s="1" t="s">
        <v>365</v>
      </c>
      <c r="L27" s="1" t="s">
        <v>140</v>
      </c>
      <c r="M27" s="1" t="s">
        <v>140</v>
      </c>
      <c r="N27" s="1">
        <v>70230</v>
      </c>
      <c r="O27" s="1">
        <v>10197</v>
      </c>
      <c r="P27" s="1" t="s">
        <v>43</v>
      </c>
      <c r="Y27" s="9"/>
      <c r="Z27" s="9"/>
      <c r="AA27" s="4" t="s">
        <v>366</v>
      </c>
      <c r="AB27" s="10" t="s">
        <v>367</v>
      </c>
      <c r="AD27" s="6">
        <v>35</v>
      </c>
      <c r="AE27" s="6" t="s">
        <v>368</v>
      </c>
      <c r="AF27" s="11">
        <f t="shared" si="1"/>
        <v>5.0000000000000001E-4</v>
      </c>
      <c r="AI27" s="2"/>
      <c r="AK27" s="1" t="s">
        <v>139</v>
      </c>
      <c r="AL27" s="8">
        <v>93</v>
      </c>
    </row>
    <row r="28" spans="1:38">
      <c r="A28" s="1" t="s">
        <v>369</v>
      </c>
      <c r="B28" s="1" t="s">
        <v>370</v>
      </c>
      <c r="C28" s="1">
        <v>10405</v>
      </c>
      <c r="D28" s="1" t="str">
        <f t="shared" si="0"/>
        <v>Grude</v>
      </c>
      <c r="E28" s="1">
        <v>88340</v>
      </c>
      <c r="F28" s="1" t="s">
        <v>182</v>
      </c>
      <c r="G28" s="1">
        <v>8</v>
      </c>
      <c r="H28" s="1" t="s">
        <v>37</v>
      </c>
      <c r="I28" s="1" t="s">
        <v>371</v>
      </c>
      <c r="J28" s="1" t="s">
        <v>372</v>
      </c>
      <c r="K28" s="1" t="s">
        <v>373</v>
      </c>
      <c r="L28" s="1" t="s">
        <v>284</v>
      </c>
      <c r="M28" s="1" t="s">
        <v>374</v>
      </c>
      <c r="N28" s="1">
        <v>75203</v>
      </c>
      <c r="O28" s="1">
        <v>11088</v>
      </c>
      <c r="P28" s="1" t="s">
        <v>36</v>
      </c>
      <c r="Y28" s="9"/>
      <c r="Z28" s="9"/>
      <c r="AA28" s="4" t="s">
        <v>375</v>
      </c>
      <c r="AB28" s="10" t="s">
        <v>376</v>
      </c>
      <c r="AD28" s="6">
        <v>36</v>
      </c>
      <c r="AE28" s="6" t="s">
        <v>303</v>
      </c>
      <c r="AF28" s="11">
        <f t="shared" si="1"/>
        <v>6.9999999999999999E-4</v>
      </c>
      <c r="AK28" s="1" t="s">
        <v>369</v>
      </c>
      <c r="AL28" s="8">
        <v>141</v>
      </c>
    </row>
    <row r="29" spans="1:38">
      <c r="A29" s="1" t="s">
        <v>377</v>
      </c>
      <c r="B29" s="1" t="s">
        <v>378</v>
      </c>
      <c r="C29" s="1">
        <v>10847</v>
      </c>
      <c r="D29" s="1" t="str">
        <f t="shared" si="0"/>
        <v>Hadžići</v>
      </c>
      <c r="E29" s="1">
        <v>71240</v>
      </c>
      <c r="F29" s="1" t="s">
        <v>196</v>
      </c>
      <c r="G29" s="1">
        <v>9</v>
      </c>
      <c r="H29" s="1" t="s">
        <v>37</v>
      </c>
      <c r="I29" s="1" t="s">
        <v>379</v>
      </c>
      <c r="J29" s="1" t="s">
        <v>380</v>
      </c>
      <c r="K29" s="1" t="s">
        <v>381</v>
      </c>
      <c r="L29" s="1" t="s">
        <v>188</v>
      </c>
      <c r="M29" s="1" t="s">
        <v>382</v>
      </c>
      <c r="N29" s="1">
        <v>88202</v>
      </c>
      <c r="O29" s="1">
        <v>11410</v>
      </c>
      <c r="P29" s="1" t="s">
        <v>137</v>
      </c>
      <c r="Y29" s="9"/>
      <c r="Z29" s="9"/>
      <c r="AA29" s="4" t="s">
        <v>383</v>
      </c>
      <c r="AB29" s="10" t="s">
        <v>384</v>
      </c>
      <c r="AF29" s="11">
        <f t="shared" si="1"/>
        <v>6.9999999999999999E-4</v>
      </c>
      <c r="AK29" s="1" t="s">
        <v>377</v>
      </c>
      <c r="AL29" s="8">
        <v>144</v>
      </c>
    </row>
    <row r="30" spans="1:38">
      <c r="A30" s="1" t="s">
        <v>215</v>
      </c>
      <c r="B30" s="1" t="s">
        <v>385</v>
      </c>
      <c r="C30" s="1">
        <v>11550</v>
      </c>
      <c r="D30" s="1" t="str">
        <f t="shared" si="0"/>
        <v>Ilidža</v>
      </c>
      <c r="E30" s="1">
        <v>71210</v>
      </c>
      <c r="F30" s="1" t="s">
        <v>196</v>
      </c>
      <c r="G30" s="1">
        <v>9</v>
      </c>
      <c r="H30" s="1" t="s">
        <v>37</v>
      </c>
      <c r="I30" s="1" t="s">
        <v>386</v>
      </c>
      <c r="J30" s="1" t="s">
        <v>387</v>
      </c>
      <c r="K30" s="1" t="s">
        <v>388</v>
      </c>
      <c r="L30" s="1" t="s">
        <v>253</v>
      </c>
      <c r="M30" s="1" t="s">
        <v>389</v>
      </c>
      <c r="N30" s="1">
        <v>88366</v>
      </c>
      <c r="O30" s="1">
        <v>11606</v>
      </c>
      <c r="P30" s="1" t="s">
        <v>137</v>
      </c>
      <c r="Y30" s="9"/>
      <c r="Z30" s="9"/>
      <c r="AA30" s="4" t="s">
        <v>390</v>
      </c>
      <c r="AB30" s="10" t="s">
        <v>391</v>
      </c>
      <c r="AF30" s="11">
        <f t="shared" si="1"/>
        <v>6.9999999999999999E-4</v>
      </c>
      <c r="AK30" s="1" t="s">
        <v>215</v>
      </c>
      <c r="AL30" s="8">
        <v>147</v>
      </c>
    </row>
    <row r="31" spans="1:38">
      <c r="A31" s="1" t="s">
        <v>392</v>
      </c>
      <c r="B31" s="1" t="s">
        <v>393</v>
      </c>
      <c r="C31" s="1">
        <v>10863</v>
      </c>
      <c r="D31" s="1" t="str">
        <f t="shared" si="0"/>
        <v>Ilijaš</v>
      </c>
      <c r="E31" s="1">
        <v>71380</v>
      </c>
      <c r="F31" s="1" t="s">
        <v>196</v>
      </c>
      <c r="G31" s="1">
        <v>9</v>
      </c>
      <c r="H31" s="1" t="s">
        <v>37</v>
      </c>
      <c r="I31" s="1" t="s">
        <v>394</v>
      </c>
      <c r="J31" s="1" t="s">
        <v>395</v>
      </c>
      <c r="K31" s="1" t="s">
        <v>396</v>
      </c>
      <c r="L31" s="1" t="s">
        <v>155</v>
      </c>
      <c r="M31" s="1" t="s">
        <v>155</v>
      </c>
      <c r="N31" s="1">
        <v>72260</v>
      </c>
      <c r="O31" s="1">
        <v>10219</v>
      </c>
      <c r="P31" s="1" t="s">
        <v>43</v>
      </c>
      <c r="Y31" s="9"/>
      <c r="Z31" s="9"/>
      <c r="AA31" s="4" t="s">
        <v>397</v>
      </c>
      <c r="AB31" s="10" t="s">
        <v>398</v>
      </c>
      <c r="AF31" s="11">
        <f t="shared" si="1"/>
        <v>6.9999999999999999E-4</v>
      </c>
      <c r="AK31" s="1" t="s">
        <v>392</v>
      </c>
      <c r="AL31" s="8">
        <v>145</v>
      </c>
    </row>
    <row r="32" spans="1:38">
      <c r="A32" s="1" t="s">
        <v>399</v>
      </c>
      <c r="B32" s="1" t="s">
        <v>400</v>
      </c>
      <c r="C32" s="1">
        <v>10421</v>
      </c>
      <c r="D32" s="1" t="str">
        <f t="shared" si="0"/>
        <v>Jablanica</v>
      </c>
      <c r="E32" s="1">
        <v>88420</v>
      </c>
      <c r="F32" s="1" t="s">
        <v>137</v>
      </c>
      <c r="G32" s="1">
        <v>7</v>
      </c>
      <c r="H32" s="1" t="s">
        <v>37</v>
      </c>
      <c r="I32" s="1" t="s">
        <v>401</v>
      </c>
      <c r="J32" s="1" t="s">
        <v>402</v>
      </c>
      <c r="K32" s="1" t="s">
        <v>403</v>
      </c>
      <c r="L32" s="1" t="s">
        <v>154</v>
      </c>
      <c r="M32" s="1" t="s">
        <v>404</v>
      </c>
      <c r="N32" s="1">
        <v>88409</v>
      </c>
      <c r="O32" s="1">
        <v>10529</v>
      </c>
      <c r="P32" s="1" t="s">
        <v>137</v>
      </c>
      <c r="Y32" s="9"/>
      <c r="AA32" s="4" t="s">
        <v>405</v>
      </c>
      <c r="AB32" s="10" t="s">
        <v>406</v>
      </c>
      <c r="AF32" s="11" t="str">
        <f t="shared" si="1"/>
        <v>-</v>
      </c>
      <c r="AK32" s="1" t="s">
        <v>399</v>
      </c>
      <c r="AL32" s="8">
        <v>134</v>
      </c>
    </row>
    <row r="33" spans="1:38">
      <c r="A33" s="1" t="s">
        <v>407</v>
      </c>
      <c r="B33" s="1" t="s">
        <v>408</v>
      </c>
      <c r="C33" s="1">
        <v>11487</v>
      </c>
      <c r="D33" s="1" t="str">
        <f t="shared" si="0"/>
        <v>Jajce</v>
      </c>
      <c r="E33" s="1">
        <v>70101</v>
      </c>
      <c r="F33" s="1" t="s">
        <v>43</v>
      </c>
      <c r="G33" s="1">
        <v>6</v>
      </c>
      <c r="H33" s="1" t="s">
        <v>37</v>
      </c>
      <c r="I33" s="1" t="s">
        <v>409</v>
      </c>
      <c r="J33" s="1" t="s">
        <v>410</v>
      </c>
      <c r="K33" s="1" t="s">
        <v>411</v>
      </c>
      <c r="L33" s="1" t="s">
        <v>170</v>
      </c>
      <c r="M33" s="1" t="s">
        <v>170</v>
      </c>
      <c r="N33" s="1">
        <v>77245</v>
      </c>
      <c r="O33" s="1">
        <v>11240</v>
      </c>
      <c r="P33" s="1" t="s">
        <v>58</v>
      </c>
      <c r="Y33" s="9"/>
      <c r="AA33" s="4" t="s">
        <v>412</v>
      </c>
      <c r="AB33" s="10" t="s">
        <v>413</v>
      </c>
      <c r="AF33" s="11">
        <f t="shared" si="1"/>
        <v>4.0000000000000002E-4</v>
      </c>
      <c r="AK33" s="1" t="s">
        <v>407</v>
      </c>
      <c r="AL33" s="8">
        <v>125</v>
      </c>
    </row>
    <row r="34" spans="1:38">
      <c r="A34" s="1" t="s">
        <v>160</v>
      </c>
      <c r="B34" s="1" t="s">
        <v>414</v>
      </c>
      <c r="C34" s="1">
        <v>10448</v>
      </c>
      <c r="D34" s="1" t="str">
        <f t="shared" si="0"/>
        <v>Kakanj</v>
      </c>
      <c r="E34" s="1">
        <v>72240</v>
      </c>
      <c r="F34" s="1" t="s">
        <v>82</v>
      </c>
      <c r="G34" s="1">
        <v>4</v>
      </c>
      <c r="H34" s="1" t="s">
        <v>37</v>
      </c>
      <c r="I34" s="1" t="s">
        <v>415</v>
      </c>
      <c r="J34" s="1" t="s">
        <v>416</v>
      </c>
      <c r="K34" s="1" t="s">
        <v>417</v>
      </c>
      <c r="L34" s="1" t="s">
        <v>418</v>
      </c>
      <c r="M34" s="1" t="s">
        <v>419</v>
      </c>
      <c r="N34" s="1">
        <v>71347</v>
      </c>
      <c r="O34" s="1">
        <v>10715</v>
      </c>
      <c r="P34" s="1" t="s">
        <v>82</v>
      </c>
      <c r="AA34" s="4" t="s">
        <v>420</v>
      </c>
      <c r="AB34" s="10" t="s">
        <v>421</v>
      </c>
      <c r="AF34" s="11">
        <f t="shared" si="1"/>
        <v>6.9999999999999999E-4</v>
      </c>
      <c r="AK34" s="1" t="s">
        <v>160</v>
      </c>
      <c r="AL34" s="8">
        <v>105</v>
      </c>
    </row>
    <row r="35" spans="1:38">
      <c r="A35" s="1" t="s">
        <v>422</v>
      </c>
      <c r="B35" s="1" t="s">
        <v>423</v>
      </c>
      <c r="C35" s="1">
        <v>11495</v>
      </c>
      <c r="D35" s="1" t="str">
        <f t="shared" si="0"/>
        <v>Kalesija</v>
      </c>
      <c r="E35" s="1">
        <v>75260</v>
      </c>
      <c r="F35" s="1" t="s">
        <v>36</v>
      </c>
      <c r="G35" s="1">
        <v>3</v>
      </c>
      <c r="H35" s="1" t="s">
        <v>37</v>
      </c>
      <c r="I35" s="1" t="s">
        <v>424</v>
      </c>
      <c r="J35" s="1" t="s">
        <v>425</v>
      </c>
      <c r="K35" s="1" t="s">
        <v>426</v>
      </c>
      <c r="L35" s="1" t="s">
        <v>92</v>
      </c>
      <c r="M35" s="1" t="s">
        <v>92</v>
      </c>
      <c r="N35" s="1">
        <v>77220</v>
      </c>
      <c r="O35" s="1">
        <v>10227</v>
      </c>
      <c r="P35" s="1" t="s">
        <v>58</v>
      </c>
      <c r="Z35" s="9"/>
      <c r="AA35" s="4" t="s">
        <v>427</v>
      </c>
      <c r="AB35" s="10" t="s">
        <v>428</v>
      </c>
      <c r="AF35" s="11">
        <f t="shared" si="1"/>
        <v>5.0000000000000001E-4</v>
      </c>
      <c r="AK35" s="1" t="s">
        <v>422</v>
      </c>
      <c r="AL35" s="8">
        <v>94</v>
      </c>
    </row>
    <row r="36" spans="1:38">
      <c r="A36" s="1" t="s">
        <v>129</v>
      </c>
      <c r="B36" s="1" t="s">
        <v>429</v>
      </c>
      <c r="C36" s="1">
        <v>10472</v>
      </c>
      <c r="D36" s="1" t="str">
        <f t="shared" si="0"/>
        <v>Kiseljak</v>
      </c>
      <c r="E36" s="1">
        <v>71250</v>
      </c>
      <c r="F36" s="1" t="s">
        <v>43</v>
      </c>
      <c r="G36" s="1">
        <v>6</v>
      </c>
      <c r="H36" s="1" t="s">
        <v>37</v>
      </c>
      <c r="I36" s="1" t="s">
        <v>430</v>
      </c>
      <c r="J36" s="1" t="s">
        <v>431</v>
      </c>
      <c r="K36" s="1" t="s">
        <v>432</v>
      </c>
      <c r="L36" s="1" t="s">
        <v>253</v>
      </c>
      <c r="M36" s="1" t="s">
        <v>433</v>
      </c>
      <c r="N36" s="1">
        <v>88367</v>
      </c>
      <c r="O36" s="1">
        <v>11606</v>
      </c>
      <c r="P36" s="1" t="s">
        <v>137</v>
      </c>
      <c r="Z36" s="9"/>
      <c r="AA36" s="4" t="s">
        <v>434</v>
      </c>
      <c r="AB36" s="10" t="s">
        <v>435</v>
      </c>
      <c r="AF36" s="11">
        <f t="shared" si="1"/>
        <v>4.0000000000000002E-4</v>
      </c>
      <c r="AK36" s="1" t="s">
        <v>129</v>
      </c>
      <c r="AL36" s="8">
        <v>126</v>
      </c>
    </row>
    <row r="37" spans="1:38">
      <c r="A37" s="1" t="s">
        <v>436</v>
      </c>
      <c r="B37" s="1" t="s">
        <v>437</v>
      </c>
      <c r="C37" s="1">
        <v>10499</v>
      </c>
      <c r="D37" s="1" t="str">
        <f t="shared" si="0"/>
        <v>Kladanj</v>
      </c>
      <c r="E37" s="1">
        <v>75280</v>
      </c>
      <c r="F37" s="1" t="s">
        <v>36</v>
      </c>
      <c r="G37" s="1">
        <v>3</v>
      </c>
      <c r="H37" s="1" t="s">
        <v>37</v>
      </c>
      <c r="I37" s="1" t="s">
        <v>438</v>
      </c>
      <c r="J37" s="1" t="s">
        <v>439</v>
      </c>
      <c r="K37" s="1" t="s">
        <v>440</v>
      </c>
      <c r="L37" s="1" t="s">
        <v>198</v>
      </c>
      <c r="M37" s="1" t="s">
        <v>198</v>
      </c>
      <c r="N37" s="1">
        <v>88300</v>
      </c>
      <c r="O37" s="1">
        <v>10243</v>
      </c>
      <c r="P37" s="1" t="s">
        <v>137</v>
      </c>
      <c r="Z37" s="9"/>
      <c r="AA37" s="4" t="s">
        <v>441</v>
      </c>
      <c r="AB37" s="10" t="s">
        <v>442</v>
      </c>
      <c r="AF37" s="11">
        <f t="shared" si="1"/>
        <v>5.0000000000000001E-4</v>
      </c>
      <c r="AK37" s="1" t="s">
        <v>436</v>
      </c>
      <c r="AL37" s="8">
        <v>95</v>
      </c>
    </row>
    <row r="38" spans="1:38">
      <c r="A38" s="1" t="s">
        <v>443</v>
      </c>
      <c r="B38" s="1" t="s">
        <v>444</v>
      </c>
      <c r="C38" s="1">
        <v>11509</v>
      </c>
      <c r="D38" s="1" t="str">
        <f t="shared" si="0"/>
        <v>Ključ</v>
      </c>
      <c r="E38" s="1">
        <v>79280</v>
      </c>
      <c r="F38" s="1" t="s">
        <v>58</v>
      </c>
      <c r="G38" s="1">
        <v>1</v>
      </c>
      <c r="H38" s="1" t="s">
        <v>37</v>
      </c>
      <c r="I38" s="1" t="s">
        <v>445</v>
      </c>
      <c r="J38" s="1" t="s">
        <v>446</v>
      </c>
      <c r="K38" s="1" t="s">
        <v>447</v>
      </c>
      <c r="L38" s="1" t="s">
        <v>307</v>
      </c>
      <c r="M38" s="1" t="s">
        <v>448</v>
      </c>
      <c r="N38" s="1">
        <v>72224</v>
      </c>
      <c r="O38" s="1">
        <v>11177</v>
      </c>
      <c r="P38" s="1" t="s">
        <v>82</v>
      </c>
      <c r="Z38" s="9"/>
      <c r="AA38" s="4" t="s">
        <v>449</v>
      </c>
      <c r="AB38" s="10" t="s">
        <v>450</v>
      </c>
      <c r="AF38" s="11">
        <f t="shared" si="1"/>
        <v>6.9999999999999999E-4</v>
      </c>
      <c r="AK38" s="1" t="s">
        <v>443</v>
      </c>
      <c r="AL38" s="8">
        <v>84</v>
      </c>
    </row>
    <row r="39" spans="1:38">
      <c r="A39" s="1" t="s">
        <v>154</v>
      </c>
      <c r="B39" s="1" t="s">
        <v>451</v>
      </c>
      <c r="C39" s="1">
        <v>10529</v>
      </c>
      <c r="D39" s="1" t="str">
        <f t="shared" si="0"/>
        <v>Konjic</v>
      </c>
      <c r="E39" s="1">
        <v>88400</v>
      </c>
      <c r="F39" s="1" t="s">
        <v>137</v>
      </c>
      <c r="G39" s="1">
        <v>7</v>
      </c>
      <c r="H39" s="1" t="s">
        <v>37</v>
      </c>
      <c r="I39" s="1" t="s">
        <v>452</v>
      </c>
      <c r="J39" s="1" t="s">
        <v>453</v>
      </c>
      <c r="K39" s="1" t="s">
        <v>454</v>
      </c>
      <c r="L39" s="1" t="s">
        <v>154</v>
      </c>
      <c r="M39" s="1" t="s">
        <v>455</v>
      </c>
      <c r="N39" s="1">
        <v>88404</v>
      </c>
      <c r="O39" s="1">
        <v>10529</v>
      </c>
      <c r="P39" s="1" t="s">
        <v>137</v>
      </c>
      <c r="Z39" s="9"/>
      <c r="AA39" s="4" t="s">
        <v>456</v>
      </c>
      <c r="AB39" s="10" t="s">
        <v>457</v>
      </c>
      <c r="AF39" s="11" t="str">
        <f t="shared" si="1"/>
        <v>-</v>
      </c>
      <c r="AK39" s="1" t="s">
        <v>154</v>
      </c>
      <c r="AL39" s="8">
        <v>135</v>
      </c>
    </row>
    <row r="40" spans="1:38">
      <c r="A40" s="1" t="s">
        <v>458</v>
      </c>
      <c r="B40" s="1" t="s">
        <v>459</v>
      </c>
      <c r="C40" s="1">
        <v>10545</v>
      </c>
      <c r="D40" s="1" t="str">
        <f t="shared" si="0"/>
        <v>Kreševo</v>
      </c>
      <c r="E40" s="1">
        <v>71260</v>
      </c>
      <c r="F40" s="1" t="s">
        <v>43</v>
      </c>
      <c r="G40" s="1">
        <v>6</v>
      </c>
      <c r="H40" s="1" t="s">
        <v>37</v>
      </c>
      <c r="I40" s="1" t="s">
        <v>460</v>
      </c>
      <c r="J40" s="1" t="s">
        <v>461</v>
      </c>
      <c r="K40" s="1" t="s">
        <v>462</v>
      </c>
      <c r="L40" s="1" t="s">
        <v>210</v>
      </c>
      <c r="M40" s="1" t="s">
        <v>210</v>
      </c>
      <c r="N40" s="1">
        <v>75246</v>
      </c>
      <c r="O40" s="1">
        <v>11231</v>
      </c>
      <c r="P40" s="1" t="s">
        <v>36</v>
      </c>
      <c r="Z40" s="9"/>
      <c r="AB40" s="10"/>
      <c r="AF40" s="11">
        <f t="shared" si="1"/>
        <v>4.0000000000000002E-4</v>
      </c>
      <c r="AK40" s="1" t="s">
        <v>458</v>
      </c>
      <c r="AL40" s="8">
        <v>127</v>
      </c>
    </row>
    <row r="41" spans="1:38">
      <c r="A41" s="1" t="s">
        <v>463</v>
      </c>
      <c r="B41" s="1" t="s">
        <v>464</v>
      </c>
      <c r="C41" s="1">
        <v>11517</v>
      </c>
      <c r="D41" s="1" t="str">
        <f t="shared" si="0"/>
        <v>Kupres</v>
      </c>
      <c r="E41" s="1">
        <v>80320</v>
      </c>
      <c r="F41" s="1" t="s">
        <v>91</v>
      </c>
      <c r="G41" s="1">
        <v>10</v>
      </c>
      <c r="H41" s="1" t="s">
        <v>37</v>
      </c>
      <c r="I41" s="1" t="s">
        <v>465</v>
      </c>
      <c r="J41" s="1" t="s">
        <v>466</v>
      </c>
      <c r="K41" s="1" t="s">
        <v>467</v>
      </c>
      <c r="L41" s="1" t="s">
        <v>145</v>
      </c>
      <c r="M41" s="1" t="s">
        <v>468</v>
      </c>
      <c r="N41" s="1">
        <v>88265</v>
      </c>
      <c r="O41" s="1">
        <v>10260</v>
      </c>
      <c r="P41" s="1" t="s">
        <v>137</v>
      </c>
      <c r="Z41" s="9"/>
      <c r="AB41" s="10"/>
      <c r="AF41" s="11">
        <f t="shared" si="1"/>
        <v>6.9999999999999999E-4</v>
      </c>
      <c r="AK41" s="1" t="s">
        <v>463</v>
      </c>
      <c r="AL41" s="8">
        <v>155</v>
      </c>
    </row>
    <row r="42" spans="1:38">
      <c r="A42" s="1" t="s">
        <v>169</v>
      </c>
      <c r="B42" s="1" t="s">
        <v>469</v>
      </c>
      <c r="C42" s="1">
        <v>10588</v>
      </c>
      <c r="D42" s="1" t="str">
        <f t="shared" si="0"/>
        <v>Livno</v>
      </c>
      <c r="E42" s="1">
        <v>80101</v>
      </c>
      <c r="F42" s="1" t="s">
        <v>91</v>
      </c>
      <c r="G42" s="1">
        <v>10</v>
      </c>
      <c r="H42" s="1" t="s">
        <v>37</v>
      </c>
      <c r="I42" s="1" t="s">
        <v>470</v>
      </c>
      <c r="J42" s="1" t="s">
        <v>471</v>
      </c>
      <c r="K42" s="1" t="s">
        <v>472</v>
      </c>
      <c r="L42" s="1" t="s">
        <v>145</v>
      </c>
      <c r="M42" s="1" t="s">
        <v>145</v>
      </c>
      <c r="N42" s="1">
        <v>88260</v>
      </c>
      <c r="O42" s="1">
        <v>10260</v>
      </c>
      <c r="P42" s="1" t="s">
        <v>137</v>
      </c>
      <c r="Z42" s="9"/>
      <c r="AB42" s="10"/>
      <c r="AF42" s="11">
        <f t="shared" si="1"/>
        <v>6.9999999999999999E-4</v>
      </c>
      <c r="AK42" s="1" t="s">
        <v>169</v>
      </c>
      <c r="AL42" s="8">
        <v>153</v>
      </c>
    </row>
    <row r="43" spans="1:38">
      <c r="A43" s="1" t="s">
        <v>183</v>
      </c>
      <c r="B43" s="1" t="s">
        <v>473</v>
      </c>
      <c r="C43" s="1">
        <v>10600</v>
      </c>
      <c r="D43" s="1" t="str">
        <f t="shared" si="0"/>
        <v>Lukavac</v>
      </c>
      <c r="E43" s="1">
        <v>75300</v>
      </c>
      <c r="F43" s="1" t="s">
        <v>36</v>
      </c>
      <c r="G43" s="1">
        <v>3</v>
      </c>
      <c r="H43" s="1" t="s">
        <v>37</v>
      </c>
      <c r="I43" s="1" t="s">
        <v>474</v>
      </c>
      <c r="J43" s="1" t="s">
        <v>475</v>
      </c>
      <c r="K43" s="1" t="s">
        <v>476</v>
      </c>
      <c r="L43" s="1" t="s">
        <v>160</v>
      </c>
      <c r="M43" s="1" t="s">
        <v>477</v>
      </c>
      <c r="N43" s="1">
        <v>72246</v>
      </c>
      <c r="O43" s="1">
        <v>10448</v>
      </c>
      <c r="P43" s="1" t="s">
        <v>82</v>
      </c>
      <c r="Z43" s="9"/>
      <c r="AB43" s="10"/>
      <c r="AF43" s="11">
        <f t="shared" si="1"/>
        <v>5.0000000000000001E-4</v>
      </c>
      <c r="AK43" s="1" t="s">
        <v>183</v>
      </c>
      <c r="AL43" s="8">
        <v>97</v>
      </c>
    </row>
    <row r="44" spans="1:38">
      <c r="A44" s="1" t="s">
        <v>197</v>
      </c>
      <c r="B44" s="1" t="s">
        <v>478</v>
      </c>
      <c r="C44" s="1">
        <v>10626</v>
      </c>
      <c r="D44" s="1" t="str">
        <f t="shared" si="0"/>
        <v>Ljubuški</v>
      </c>
      <c r="E44" s="1">
        <v>88320</v>
      </c>
      <c r="F44" s="1" t="s">
        <v>182</v>
      </c>
      <c r="G44" s="1">
        <v>8</v>
      </c>
      <c r="H44" s="1" t="s">
        <v>37</v>
      </c>
      <c r="I44" s="1" t="s">
        <v>479</v>
      </c>
      <c r="J44" s="1" t="s">
        <v>480</v>
      </c>
      <c r="K44" s="1" t="s">
        <v>481</v>
      </c>
      <c r="L44" s="1" t="s">
        <v>92</v>
      </c>
      <c r="M44" s="1" t="s">
        <v>482</v>
      </c>
      <c r="N44" s="1">
        <v>77226</v>
      </c>
      <c r="O44" s="1">
        <v>10227</v>
      </c>
      <c r="P44" s="1" t="s">
        <v>58</v>
      </c>
      <c r="AB44" s="10"/>
      <c r="AF44" s="11">
        <f t="shared" si="1"/>
        <v>6.9999999999999999E-4</v>
      </c>
      <c r="AK44" s="1" t="s">
        <v>197</v>
      </c>
      <c r="AL44" s="8">
        <v>142</v>
      </c>
    </row>
    <row r="45" spans="1:38">
      <c r="A45" s="1" t="s">
        <v>483</v>
      </c>
      <c r="B45" s="1" t="s">
        <v>484</v>
      </c>
      <c r="C45" s="1">
        <v>10634</v>
      </c>
      <c r="D45" s="1" t="str">
        <f t="shared" si="0"/>
        <v>Maglaj</v>
      </c>
      <c r="E45" s="1">
        <v>74250</v>
      </c>
      <c r="F45" s="1" t="s">
        <v>82</v>
      </c>
      <c r="G45" s="1">
        <v>4</v>
      </c>
      <c r="H45" s="1" t="s">
        <v>37</v>
      </c>
      <c r="I45" s="1" t="s">
        <v>485</v>
      </c>
      <c r="J45" s="1" t="s">
        <v>486</v>
      </c>
      <c r="K45" s="1" t="s">
        <v>487</v>
      </c>
      <c r="L45" s="1" t="s">
        <v>488</v>
      </c>
      <c r="M45" s="1" t="s">
        <v>489</v>
      </c>
      <c r="N45" s="1">
        <v>71223</v>
      </c>
      <c r="O45" s="1">
        <v>11592</v>
      </c>
      <c r="P45" s="1" t="s">
        <v>196</v>
      </c>
      <c r="AB45" s="10"/>
      <c r="AF45" s="11">
        <f t="shared" si="1"/>
        <v>6.9999999999999999E-4</v>
      </c>
      <c r="AK45" s="1" t="s">
        <v>483</v>
      </c>
      <c r="AL45" s="8">
        <v>106</v>
      </c>
    </row>
    <row r="46" spans="1:38">
      <c r="A46" s="1" t="s">
        <v>188</v>
      </c>
      <c r="B46" s="1" t="s">
        <v>490</v>
      </c>
      <c r="C46" s="1">
        <v>11410</v>
      </c>
      <c r="D46" s="1" t="str">
        <f t="shared" si="0"/>
        <v>Mostar</v>
      </c>
      <c r="E46" s="1">
        <v>88000</v>
      </c>
      <c r="F46" s="1" t="s">
        <v>137</v>
      </c>
      <c r="G46" s="1">
        <v>7</v>
      </c>
      <c r="H46" s="1" t="s">
        <v>37</v>
      </c>
      <c r="I46" s="1" t="s">
        <v>491</v>
      </c>
      <c r="J46" s="1" t="s">
        <v>492</v>
      </c>
      <c r="K46" s="1" t="s">
        <v>493</v>
      </c>
      <c r="L46" s="1" t="s">
        <v>407</v>
      </c>
      <c r="M46" s="1" t="s">
        <v>494</v>
      </c>
      <c r="N46" s="1">
        <v>70204</v>
      </c>
      <c r="O46" s="1">
        <v>11487</v>
      </c>
      <c r="P46" s="1" t="s">
        <v>43</v>
      </c>
      <c r="X46" s="9"/>
      <c r="AA46" s="4"/>
      <c r="AB46" s="10"/>
      <c r="AF46" s="11" t="str">
        <f t="shared" si="1"/>
        <v>-</v>
      </c>
      <c r="AK46" s="1" t="s">
        <v>188</v>
      </c>
      <c r="AL46" s="8">
        <v>133</v>
      </c>
    </row>
    <row r="47" spans="1:38">
      <c r="A47" s="1" t="s">
        <v>495</v>
      </c>
      <c r="B47" s="1" t="s">
        <v>496</v>
      </c>
      <c r="C47" s="1">
        <v>10685</v>
      </c>
      <c r="D47" s="1" t="str">
        <f t="shared" si="0"/>
        <v>Neum</v>
      </c>
      <c r="E47" s="1">
        <v>88390</v>
      </c>
      <c r="F47" s="1" t="s">
        <v>137</v>
      </c>
      <c r="G47" s="1">
        <v>7</v>
      </c>
      <c r="H47" s="1" t="s">
        <v>37</v>
      </c>
      <c r="I47" s="1" t="s">
        <v>497</v>
      </c>
      <c r="J47" s="1" t="s">
        <v>498</v>
      </c>
      <c r="K47" s="1" t="s">
        <v>499</v>
      </c>
      <c r="L47" s="1" t="s">
        <v>249</v>
      </c>
      <c r="M47" s="1" t="s">
        <v>249</v>
      </c>
      <c r="N47" s="1">
        <v>74203</v>
      </c>
      <c r="O47" s="1">
        <v>11266</v>
      </c>
      <c r="P47" s="1" t="s">
        <v>82</v>
      </c>
      <c r="X47" s="9"/>
      <c r="AA47" s="4"/>
      <c r="AB47" s="10"/>
      <c r="AF47" s="11" t="str">
        <f t="shared" si="1"/>
        <v>-</v>
      </c>
      <c r="AK47" s="1" t="s">
        <v>495</v>
      </c>
      <c r="AL47" s="8">
        <v>136</v>
      </c>
    </row>
    <row r="48" spans="1:38">
      <c r="A48" s="1" t="s">
        <v>357</v>
      </c>
      <c r="B48" s="1" t="s">
        <v>500</v>
      </c>
      <c r="C48" s="1">
        <v>10774</v>
      </c>
      <c r="D48" s="1" t="str">
        <f t="shared" si="0"/>
        <v>Novi Travnik</v>
      </c>
      <c r="E48" s="1">
        <v>72290</v>
      </c>
      <c r="F48" s="1" t="s">
        <v>43</v>
      </c>
      <c r="G48" s="1">
        <v>6</v>
      </c>
      <c r="H48" s="1" t="s">
        <v>37</v>
      </c>
      <c r="I48" s="1" t="s">
        <v>501</v>
      </c>
      <c r="J48" s="1" t="s">
        <v>502</v>
      </c>
      <c r="K48" s="1" t="s">
        <v>503</v>
      </c>
      <c r="L48" s="1" t="s">
        <v>123</v>
      </c>
      <c r="M48" s="1" t="s">
        <v>504</v>
      </c>
      <c r="N48" s="1">
        <v>75328</v>
      </c>
      <c r="O48" s="1">
        <v>11479</v>
      </c>
      <c r="P48" s="1" t="s">
        <v>36</v>
      </c>
      <c r="X48" s="9"/>
      <c r="AA48" s="4"/>
      <c r="AB48" s="10"/>
      <c r="AF48" s="11">
        <f t="shared" si="1"/>
        <v>4.0000000000000002E-4</v>
      </c>
      <c r="AK48" s="1" t="s">
        <v>357</v>
      </c>
      <c r="AL48" s="8">
        <v>128</v>
      </c>
    </row>
    <row r="49" spans="1:38">
      <c r="A49" s="1" t="s">
        <v>505</v>
      </c>
      <c r="B49" s="1" t="s">
        <v>506</v>
      </c>
      <c r="C49" s="1">
        <v>11525</v>
      </c>
      <c r="D49" s="1" t="str">
        <f t="shared" si="0"/>
        <v>Odžak</v>
      </c>
      <c r="E49" s="1">
        <v>76290</v>
      </c>
      <c r="F49" s="1" t="s">
        <v>153</v>
      </c>
      <c r="G49" s="1">
        <v>2</v>
      </c>
      <c r="H49" s="1" t="s">
        <v>37</v>
      </c>
      <c r="I49" s="1" t="s">
        <v>507</v>
      </c>
      <c r="J49" s="1" t="s">
        <v>508</v>
      </c>
      <c r="K49" s="1" t="s">
        <v>509</v>
      </c>
      <c r="L49" s="1" t="s">
        <v>261</v>
      </c>
      <c r="M49" s="1" t="s">
        <v>261</v>
      </c>
      <c r="N49" s="1">
        <v>70210</v>
      </c>
      <c r="O49" s="1">
        <v>11274</v>
      </c>
      <c r="P49" s="1" t="s">
        <v>43</v>
      </c>
      <c r="X49" s="9"/>
      <c r="AA49" s="4"/>
      <c r="AF49" s="11">
        <f t="shared" si="1"/>
        <v>1.4999999999999999E-4</v>
      </c>
      <c r="AK49" s="1" t="s">
        <v>505</v>
      </c>
      <c r="AL49" s="8">
        <v>89</v>
      </c>
    </row>
    <row r="50" spans="1:38">
      <c r="A50" s="1" t="s">
        <v>418</v>
      </c>
      <c r="B50" s="1" t="s">
        <v>510</v>
      </c>
      <c r="C50" s="1">
        <v>10715</v>
      </c>
      <c r="D50" s="1" t="str">
        <f t="shared" si="0"/>
        <v>Olovo</v>
      </c>
      <c r="E50" s="1">
        <v>71340</v>
      </c>
      <c r="F50" s="1" t="s">
        <v>82</v>
      </c>
      <c r="G50" s="1">
        <v>4</v>
      </c>
      <c r="H50" s="1" t="s">
        <v>37</v>
      </c>
      <c r="I50" s="1" t="s">
        <v>511</v>
      </c>
      <c r="J50" s="1" t="s">
        <v>512</v>
      </c>
      <c r="K50" s="1" t="s">
        <v>513</v>
      </c>
      <c r="L50" s="1" t="s">
        <v>41</v>
      </c>
      <c r="M50" s="1" t="s">
        <v>514</v>
      </c>
      <c r="N50" s="1">
        <v>72278</v>
      </c>
      <c r="O50" s="1">
        <v>11061</v>
      </c>
      <c r="P50" s="1" t="s">
        <v>43</v>
      </c>
      <c r="X50" s="9"/>
      <c r="AA50" s="4"/>
      <c r="AF50" s="11">
        <f t="shared" si="1"/>
        <v>6.9999999999999999E-4</v>
      </c>
      <c r="AK50" s="1" t="s">
        <v>418</v>
      </c>
      <c r="AL50" s="8">
        <v>107</v>
      </c>
    </row>
    <row r="51" spans="1:38">
      <c r="A51" s="1" t="s">
        <v>223</v>
      </c>
      <c r="B51" s="1" t="s">
        <v>515</v>
      </c>
      <c r="C51" s="1">
        <v>11533</v>
      </c>
      <c r="D51" s="1" t="str">
        <f t="shared" si="0"/>
        <v>Orašje</v>
      </c>
      <c r="E51" s="1">
        <v>76270</v>
      </c>
      <c r="F51" s="1" t="s">
        <v>153</v>
      </c>
      <c r="G51" s="1">
        <v>2</v>
      </c>
      <c r="H51" s="1" t="s">
        <v>37</v>
      </c>
      <c r="I51" s="1" t="s">
        <v>516</v>
      </c>
      <c r="J51" s="1" t="s">
        <v>517</v>
      </c>
      <c r="K51" s="1" t="s">
        <v>518</v>
      </c>
      <c r="L51" s="1" t="s">
        <v>519</v>
      </c>
      <c r="M51" s="1" t="s">
        <v>520</v>
      </c>
      <c r="N51" s="1">
        <v>88446</v>
      </c>
      <c r="O51" s="1">
        <v>10766</v>
      </c>
      <c r="P51" s="1" t="s">
        <v>137</v>
      </c>
      <c r="X51" s="9"/>
      <c r="AA51" s="4"/>
      <c r="AF51" s="11">
        <f t="shared" si="1"/>
        <v>1.4999999999999999E-4</v>
      </c>
      <c r="AK51" s="1" t="s">
        <v>223</v>
      </c>
      <c r="AL51" s="8">
        <v>88</v>
      </c>
    </row>
    <row r="52" spans="1:38">
      <c r="A52" s="1" t="s">
        <v>521</v>
      </c>
      <c r="B52" s="1" t="s">
        <v>522</v>
      </c>
      <c r="C52" s="1">
        <v>11576</v>
      </c>
      <c r="D52" s="1" t="str">
        <f t="shared" si="0"/>
        <v>Pale</v>
      </c>
      <c r="E52" s="1">
        <v>73290</v>
      </c>
      <c r="F52" s="1" t="s">
        <v>168</v>
      </c>
      <c r="G52" s="1">
        <v>5</v>
      </c>
      <c r="H52" s="1" t="s">
        <v>37</v>
      </c>
      <c r="I52" s="1" t="s">
        <v>523</v>
      </c>
      <c r="J52" s="1" t="s">
        <v>524</v>
      </c>
      <c r="K52" s="1" t="s">
        <v>525</v>
      </c>
      <c r="L52" s="1" t="s">
        <v>273</v>
      </c>
      <c r="M52" s="1" t="s">
        <v>273</v>
      </c>
      <c r="N52" s="1">
        <v>76233</v>
      </c>
      <c r="O52" s="1">
        <v>11282</v>
      </c>
      <c r="P52" s="1" t="s">
        <v>153</v>
      </c>
      <c r="AA52" s="4"/>
      <c r="AF52" s="11">
        <f t="shared" si="1"/>
        <v>5.0000000000000001E-4</v>
      </c>
      <c r="AK52" s="1" t="s">
        <v>521</v>
      </c>
      <c r="AL52" s="8">
        <v>118</v>
      </c>
    </row>
    <row r="53" spans="1:38">
      <c r="A53" s="1" t="s">
        <v>348</v>
      </c>
      <c r="B53" s="1" t="s">
        <v>526</v>
      </c>
      <c r="C53" s="1">
        <v>10731</v>
      </c>
      <c r="D53" s="1" t="str">
        <f t="shared" si="0"/>
        <v>Posušje</v>
      </c>
      <c r="E53" s="1">
        <v>88240</v>
      </c>
      <c r="F53" s="1" t="s">
        <v>182</v>
      </c>
      <c r="G53" s="1">
        <v>8</v>
      </c>
      <c r="H53" s="1" t="s">
        <v>37</v>
      </c>
      <c r="I53" s="1" t="s">
        <v>527</v>
      </c>
      <c r="J53" s="1" t="s">
        <v>528</v>
      </c>
      <c r="K53" s="1" t="s">
        <v>529</v>
      </c>
      <c r="L53" s="1" t="s">
        <v>198</v>
      </c>
      <c r="M53" s="1" t="s">
        <v>530</v>
      </c>
      <c r="N53" s="1">
        <v>88305</v>
      </c>
      <c r="O53" s="1">
        <v>10243</v>
      </c>
      <c r="P53" s="1" t="s">
        <v>137</v>
      </c>
      <c r="AA53" s="4"/>
      <c r="AF53" s="11">
        <f t="shared" si="1"/>
        <v>6.9999999999999999E-4</v>
      </c>
      <c r="AK53" s="1" t="s">
        <v>348</v>
      </c>
      <c r="AL53" s="8">
        <v>143</v>
      </c>
    </row>
    <row r="54" spans="1:38">
      <c r="A54" s="1" t="s">
        <v>519</v>
      </c>
      <c r="B54" s="1" t="s">
        <v>531</v>
      </c>
      <c r="C54" s="1">
        <v>10766</v>
      </c>
      <c r="D54" s="1" t="str">
        <f t="shared" si="0"/>
        <v>Prozor</v>
      </c>
      <c r="E54" s="1">
        <v>88440</v>
      </c>
      <c r="F54" s="1" t="s">
        <v>137</v>
      </c>
      <c r="G54" s="1">
        <v>7</v>
      </c>
      <c r="H54" s="1" t="s">
        <v>37</v>
      </c>
      <c r="I54" s="1" t="s">
        <v>532</v>
      </c>
      <c r="J54" s="1" t="s">
        <v>533</v>
      </c>
      <c r="K54" s="1" t="s">
        <v>534</v>
      </c>
      <c r="L54" s="1" t="s">
        <v>223</v>
      </c>
      <c r="M54" s="1" t="s">
        <v>535</v>
      </c>
      <c r="N54" s="1">
        <v>76274</v>
      </c>
      <c r="O54" s="1">
        <v>11533</v>
      </c>
      <c r="P54" s="1" t="s">
        <v>153</v>
      </c>
      <c r="AA54" s="4"/>
      <c r="AF54" s="11" t="str">
        <f t="shared" si="1"/>
        <v>-</v>
      </c>
      <c r="AK54" s="1" t="s">
        <v>519</v>
      </c>
      <c r="AL54" s="8">
        <v>137</v>
      </c>
    </row>
    <row r="55" spans="1:38">
      <c r="A55" s="1" t="s">
        <v>536</v>
      </c>
      <c r="B55" s="1" t="s">
        <v>537</v>
      </c>
      <c r="C55" s="1">
        <v>11304</v>
      </c>
      <c r="D55" s="1" t="str">
        <f t="shared" si="0"/>
        <v>Ravno</v>
      </c>
      <c r="E55" s="1">
        <v>88370</v>
      </c>
      <c r="F55" s="1" t="s">
        <v>137</v>
      </c>
      <c r="G55" s="1">
        <v>7</v>
      </c>
      <c r="H55" s="1" t="s">
        <v>37</v>
      </c>
      <c r="I55" s="1" t="s">
        <v>538</v>
      </c>
      <c r="J55" s="1" t="s">
        <v>539</v>
      </c>
      <c r="K55" s="1" t="s">
        <v>540</v>
      </c>
      <c r="L55" s="1" t="s">
        <v>139</v>
      </c>
      <c r="M55" s="1" t="s">
        <v>541</v>
      </c>
      <c r="N55" s="1">
        <v>76257</v>
      </c>
      <c r="O55" s="1">
        <v>10391</v>
      </c>
      <c r="P55" s="1" t="s">
        <v>36</v>
      </c>
      <c r="AA55" s="4"/>
      <c r="AF55" s="11" t="str">
        <f t="shared" si="1"/>
        <v>-</v>
      </c>
      <c r="AK55" s="1" t="s">
        <v>536</v>
      </c>
      <c r="AL55" s="8">
        <v>138</v>
      </c>
    </row>
    <row r="56" spans="1:38">
      <c r="A56" s="1" t="s">
        <v>542</v>
      </c>
      <c r="B56" s="1" t="s">
        <v>543</v>
      </c>
      <c r="C56" s="1">
        <v>11541</v>
      </c>
      <c r="D56" s="1" t="str">
        <f t="shared" si="0"/>
        <v>Sanski Most</v>
      </c>
      <c r="E56" s="1">
        <v>79260</v>
      </c>
      <c r="F56" s="1" t="s">
        <v>58</v>
      </c>
      <c r="G56" s="1">
        <v>1</v>
      </c>
      <c r="H56" s="1" t="s">
        <v>37</v>
      </c>
      <c r="I56" s="1" t="s">
        <v>544</v>
      </c>
      <c r="J56" s="1" t="s">
        <v>545</v>
      </c>
      <c r="K56" s="1" t="s">
        <v>546</v>
      </c>
      <c r="L56" s="1" t="s">
        <v>296</v>
      </c>
      <c r="M56" s="1" t="s">
        <v>547</v>
      </c>
      <c r="N56" s="1">
        <v>71305</v>
      </c>
      <c r="O56" s="1">
        <v>11126</v>
      </c>
      <c r="P56" s="1" t="s">
        <v>82</v>
      </c>
      <c r="AA56" s="4"/>
      <c r="AF56" s="11">
        <f t="shared" si="1"/>
        <v>6.9999999999999999E-4</v>
      </c>
      <c r="AK56" s="1" t="s">
        <v>542</v>
      </c>
      <c r="AL56" s="8">
        <v>85</v>
      </c>
    </row>
    <row r="57" spans="1:38">
      <c r="A57" s="1" t="s">
        <v>548</v>
      </c>
      <c r="B57" s="1" t="s">
        <v>549</v>
      </c>
      <c r="C57" s="1">
        <v>11312</v>
      </c>
      <c r="D57" s="1" t="str">
        <f t="shared" si="0"/>
        <v>Sapna</v>
      </c>
      <c r="E57" s="1">
        <v>75411</v>
      </c>
      <c r="F57" s="1" t="s">
        <v>36</v>
      </c>
      <c r="G57" s="1">
        <v>3</v>
      </c>
      <c r="H57" s="1" t="s">
        <v>37</v>
      </c>
      <c r="I57" s="1" t="s">
        <v>550</v>
      </c>
      <c r="J57" s="1" t="s">
        <v>551</v>
      </c>
      <c r="K57" s="1" t="s">
        <v>552</v>
      </c>
      <c r="L57" s="1" t="s">
        <v>542</v>
      </c>
      <c r="M57" s="1" t="s">
        <v>553</v>
      </c>
      <c r="N57" s="1">
        <v>79266</v>
      </c>
      <c r="O57" s="1">
        <v>11541</v>
      </c>
      <c r="P57" s="1" t="s">
        <v>58</v>
      </c>
      <c r="AA57" s="4"/>
      <c r="AF57" s="11">
        <f t="shared" si="1"/>
        <v>5.0000000000000001E-4</v>
      </c>
      <c r="AK57" s="1" t="s">
        <v>548</v>
      </c>
      <c r="AL57" s="8">
        <v>102</v>
      </c>
    </row>
    <row r="58" spans="1:38">
      <c r="A58" s="1" t="s">
        <v>554</v>
      </c>
      <c r="B58" s="1" t="s">
        <v>555</v>
      </c>
      <c r="C58" s="1">
        <v>10839</v>
      </c>
      <c r="D58" s="1" t="str">
        <f t="shared" si="0"/>
        <v>Sarajevo-Centar</v>
      </c>
      <c r="E58" s="1">
        <v>71000</v>
      </c>
      <c r="F58" s="1" t="s">
        <v>196</v>
      </c>
      <c r="G58" s="1">
        <v>9</v>
      </c>
      <c r="H58" s="1" t="s">
        <v>37</v>
      </c>
      <c r="I58" s="1" t="s">
        <v>556</v>
      </c>
      <c r="J58" s="1" t="s">
        <v>557</v>
      </c>
      <c r="K58" s="1" t="s">
        <v>558</v>
      </c>
      <c r="L58" s="1" t="s">
        <v>369</v>
      </c>
      <c r="M58" s="1" t="s">
        <v>559</v>
      </c>
      <c r="N58" s="1">
        <v>88343</v>
      </c>
      <c r="O58" s="1">
        <v>10405</v>
      </c>
      <c r="P58" s="1" t="s">
        <v>182</v>
      </c>
      <c r="AA58" s="4"/>
      <c r="AF58" s="11">
        <f t="shared" si="1"/>
        <v>6.9999999999999999E-4</v>
      </c>
      <c r="AK58" s="1" t="s">
        <v>554</v>
      </c>
      <c r="AL58" s="8">
        <v>146</v>
      </c>
    </row>
    <row r="59" spans="1:38">
      <c r="A59" s="1" t="s">
        <v>560</v>
      </c>
      <c r="B59" s="1" t="s">
        <v>561</v>
      </c>
      <c r="C59" s="1">
        <v>10871</v>
      </c>
      <c r="D59" s="1" t="str">
        <f t="shared" si="0"/>
        <v>Sarajevo-Novi Grad</v>
      </c>
      <c r="E59" s="1">
        <v>71000</v>
      </c>
      <c r="F59" s="1" t="s">
        <v>196</v>
      </c>
      <c r="G59" s="1">
        <v>9</v>
      </c>
      <c r="H59" s="1" t="s">
        <v>37</v>
      </c>
      <c r="I59" s="1" t="s">
        <v>562</v>
      </c>
      <c r="J59" s="1" t="s">
        <v>563</v>
      </c>
      <c r="K59" s="1" t="s">
        <v>564</v>
      </c>
      <c r="L59" s="1" t="s">
        <v>505</v>
      </c>
      <c r="M59" s="1" t="s">
        <v>565</v>
      </c>
      <c r="N59" s="1">
        <v>76297</v>
      </c>
      <c r="O59" s="1">
        <v>11525</v>
      </c>
      <c r="P59" s="1" t="s">
        <v>153</v>
      </c>
      <c r="AA59" s="4"/>
      <c r="AF59" s="11">
        <f t="shared" si="1"/>
        <v>6.9999999999999999E-4</v>
      </c>
      <c r="AK59" s="1" t="s">
        <v>560</v>
      </c>
      <c r="AL59" s="8">
        <v>150</v>
      </c>
    </row>
    <row r="60" spans="1:38">
      <c r="A60" s="1" t="s">
        <v>566</v>
      </c>
      <c r="B60" s="1" t="s">
        <v>567</v>
      </c>
      <c r="C60" s="1">
        <v>11568</v>
      </c>
      <c r="D60" s="1" t="str">
        <f t="shared" si="0"/>
        <v>Sarajevo-Novo Sarajevo</v>
      </c>
      <c r="E60" s="1">
        <v>71000</v>
      </c>
      <c r="F60" s="1" t="s">
        <v>196</v>
      </c>
      <c r="G60" s="1">
        <v>9</v>
      </c>
      <c r="H60" s="1" t="s">
        <v>37</v>
      </c>
      <c r="I60" s="1" t="s">
        <v>568</v>
      </c>
      <c r="J60" s="1" t="s">
        <v>569</v>
      </c>
      <c r="K60" s="1" t="s">
        <v>570</v>
      </c>
      <c r="L60" s="1" t="s">
        <v>285</v>
      </c>
      <c r="M60" s="1" t="s">
        <v>285</v>
      </c>
      <c r="N60" s="1">
        <v>70220</v>
      </c>
      <c r="O60" s="1">
        <v>10294</v>
      </c>
      <c r="P60" s="1" t="s">
        <v>43</v>
      </c>
      <c r="AA60" s="4"/>
      <c r="AF60" s="11">
        <f t="shared" si="1"/>
        <v>6.9999999999999999E-4</v>
      </c>
      <c r="AK60" s="1" t="s">
        <v>566</v>
      </c>
      <c r="AL60" s="8">
        <v>148</v>
      </c>
    </row>
    <row r="61" spans="1:38">
      <c r="A61" s="1" t="s">
        <v>571</v>
      </c>
      <c r="B61" s="1" t="s">
        <v>572</v>
      </c>
      <c r="C61" s="1">
        <v>11584</v>
      </c>
      <c r="D61" s="1" t="str">
        <f t="shared" si="0"/>
        <v>Sarajevo-Stari Grad</v>
      </c>
      <c r="E61" s="1">
        <v>71000</v>
      </c>
      <c r="F61" s="1" t="s">
        <v>196</v>
      </c>
      <c r="G61" s="1">
        <v>9</v>
      </c>
      <c r="H61" s="1" t="s">
        <v>37</v>
      </c>
      <c r="I61" s="1" t="s">
        <v>573</v>
      </c>
      <c r="J61" s="1" t="s">
        <v>574</v>
      </c>
      <c r="K61" s="1" t="s">
        <v>575</v>
      </c>
      <c r="L61" s="1" t="s">
        <v>188</v>
      </c>
      <c r="M61" s="1" t="s">
        <v>576</v>
      </c>
      <c r="N61" s="1">
        <v>88215</v>
      </c>
      <c r="O61" s="1">
        <v>11410</v>
      </c>
      <c r="P61" s="1" t="s">
        <v>137</v>
      </c>
      <c r="AA61" s="4"/>
      <c r="AF61" s="11">
        <f t="shared" si="1"/>
        <v>6.9999999999999999E-4</v>
      </c>
      <c r="AK61" s="1" t="s">
        <v>571</v>
      </c>
      <c r="AL61" s="8">
        <v>151</v>
      </c>
    </row>
    <row r="62" spans="1:38">
      <c r="A62" s="1" t="s">
        <v>248</v>
      </c>
      <c r="B62" s="1" t="s">
        <v>577</v>
      </c>
      <c r="C62" s="1">
        <v>10987</v>
      </c>
      <c r="D62" s="1" t="str">
        <f t="shared" si="0"/>
        <v>Srebrenik</v>
      </c>
      <c r="E62" s="1">
        <v>75350</v>
      </c>
      <c r="F62" s="1" t="s">
        <v>36</v>
      </c>
      <c r="G62" s="1">
        <v>3</v>
      </c>
      <c r="H62" s="1" t="s">
        <v>37</v>
      </c>
      <c r="I62" s="1" t="s">
        <v>578</v>
      </c>
      <c r="J62" s="1" t="s">
        <v>579</v>
      </c>
      <c r="K62" s="1" t="s">
        <v>580</v>
      </c>
      <c r="L62" s="1" t="s">
        <v>369</v>
      </c>
      <c r="M62" s="1" t="s">
        <v>581</v>
      </c>
      <c r="N62" s="1">
        <v>88344</v>
      </c>
      <c r="O62" s="1">
        <v>10405</v>
      </c>
      <c r="P62" s="1" t="s">
        <v>182</v>
      </c>
      <c r="AA62" s="4"/>
      <c r="AF62" s="11">
        <f t="shared" si="1"/>
        <v>5.0000000000000001E-4</v>
      </c>
      <c r="AK62" s="1" t="s">
        <v>248</v>
      </c>
      <c r="AL62" s="8">
        <v>98</v>
      </c>
    </row>
    <row r="63" spans="1:38">
      <c r="A63" s="1" t="s">
        <v>253</v>
      </c>
      <c r="B63" s="1" t="s">
        <v>582</v>
      </c>
      <c r="C63" s="1">
        <v>11606</v>
      </c>
      <c r="D63" s="1" t="str">
        <f t="shared" si="0"/>
        <v>Stolac</v>
      </c>
      <c r="E63" s="1">
        <v>88360</v>
      </c>
      <c r="F63" s="1" t="s">
        <v>137</v>
      </c>
      <c r="G63" s="1">
        <v>7</v>
      </c>
      <c r="H63" s="1" t="s">
        <v>37</v>
      </c>
      <c r="I63" s="1" t="s">
        <v>583</v>
      </c>
      <c r="J63" s="1" t="s">
        <v>584</v>
      </c>
      <c r="K63" s="1" t="s">
        <v>585</v>
      </c>
      <c r="L63" s="1" t="s">
        <v>297</v>
      </c>
      <c r="M63" s="1" t="s">
        <v>297</v>
      </c>
      <c r="N63" s="1">
        <v>80260</v>
      </c>
      <c r="O63" s="1">
        <v>11614</v>
      </c>
      <c r="P63" s="1" t="s">
        <v>91</v>
      </c>
      <c r="AA63" s="4"/>
      <c r="AF63" s="11" t="str">
        <f t="shared" si="1"/>
        <v>-</v>
      </c>
      <c r="AK63" s="1" t="s">
        <v>253</v>
      </c>
      <c r="AL63" s="8">
        <v>139</v>
      </c>
    </row>
    <row r="64" spans="1:38">
      <c r="A64" s="1" t="s">
        <v>272</v>
      </c>
      <c r="B64" s="1" t="s">
        <v>586</v>
      </c>
      <c r="C64" s="1">
        <v>10570</v>
      </c>
      <c r="D64" s="1" t="str">
        <f t="shared" si="0"/>
        <v>Široki Brijeg</v>
      </c>
      <c r="E64" s="1">
        <v>88220</v>
      </c>
      <c r="F64" s="1" t="s">
        <v>182</v>
      </c>
      <c r="G64" s="1">
        <v>8</v>
      </c>
      <c r="H64" s="1" t="s">
        <v>37</v>
      </c>
      <c r="I64" s="1" t="s">
        <v>587</v>
      </c>
      <c r="J64" s="1" t="s">
        <v>588</v>
      </c>
      <c r="K64" s="1" t="s">
        <v>589</v>
      </c>
      <c r="L64" s="1" t="s">
        <v>140</v>
      </c>
      <c r="M64" s="1" t="s">
        <v>590</v>
      </c>
      <c r="N64" s="1">
        <v>70237</v>
      </c>
      <c r="O64" s="1">
        <v>10197</v>
      </c>
      <c r="P64" s="1" t="s">
        <v>43</v>
      </c>
      <c r="AA64" s="4"/>
      <c r="AF64" s="11">
        <f t="shared" si="1"/>
        <v>6.9999999999999999E-4</v>
      </c>
      <c r="AK64" s="1" t="s">
        <v>272</v>
      </c>
      <c r="AL64" s="8">
        <v>140</v>
      </c>
    </row>
    <row r="65" spans="1:38">
      <c r="A65" s="1" t="s">
        <v>591</v>
      </c>
      <c r="B65" s="1" t="s">
        <v>592</v>
      </c>
      <c r="C65" s="1">
        <v>11339</v>
      </c>
      <c r="D65" s="1" t="str">
        <f t="shared" ref="D65:D80" si="2">A65</f>
        <v>Teočak</v>
      </c>
      <c r="E65" s="1">
        <v>75414</v>
      </c>
      <c r="F65" s="1" t="s">
        <v>36</v>
      </c>
      <c r="G65" s="1">
        <v>3</v>
      </c>
      <c r="H65" s="1" t="s">
        <v>37</v>
      </c>
      <c r="I65" s="1" t="s">
        <v>593</v>
      </c>
      <c r="J65" s="1" t="s">
        <v>594</v>
      </c>
      <c r="K65" s="1" t="s">
        <v>595</v>
      </c>
      <c r="L65" s="1" t="s">
        <v>248</v>
      </c>
      <c r="M65" s="1" t="s">
        <v>596</v>
      </c>
      <c r="N65" s="1">
        <v>75358</v>
      </c>
      <c r="O65" s="1">
        <v>10987</v>
      </c>
      <c r="P65" s="1" t="s">
        <v>36</v>
      </c>
      <c r="AA65" s="4"/>
      <c r="AF65" s="11">
        <f t="shared" si="1"/>
        <v>5.0000000000000001E-4</v>
      </c>
      <c r="AK65" s="1" t="s">
        <v>591</v>
      </c>
      <c r="AL65" s="8">
        <v>103</v>
      </c>
    </row>
    <row r="66" spans="1:38">
      <c r="A66" s="1" t="s">
        <v>597</v>
      </c>
      <c r="B66" s="1" t="s">
        <v>598</v>
      </c>
      <c r="C66" s="1">
        <v>11045</v>
      </c>
      <c r="D66" s="1" t="str">
        <f t="shared" si="2"/>
        <v>Tešanj</v>
      </c>
      <c r="E66" s="1">
        <v>74260</v>
      </c>
      <c r="F66" s="1" t="s">
        <v>82</v>
      </c>
      <c r="G66" s="1">
        <v>4</v>
      </c>
      <c r="H66" s="1" t="s">
        <v>37</v>
      </c>
      <c r="I66" s="1" t="s">
        <v>599</v>
      </c>
      <c r="J66" s="1" t="s">
        <v>600</v>
      </c>
      <c r="K66" s="1" t="s">
        <v>601</v>
      </c>
      <c r="L66" s="1" t="s">
        <v>183</v>
      </c>
      <c r="M66" s="1" t="s">
        <v>602</v>
      </c>
      <c r="N66" s="1">
        <v>75308</v>
      </c>
      <c r="O66" s="1">
        <v>10600</v>
      </c>
      <c r="P66" s="1" t="s">
        <v>36</v>
      </c>
      <c r="AA66" s="4"/>
      <c r="AF66" s="11">
        <f t="shared" si="1"/>
        <v>6.9999999999999999E-4</v>
      </c>
      <c r="AK66" s="1" t="s">
        <v>597</v>
      </c>
      <c r="AL66" s="8">
        <v>108</v>
      </c>
    </row>
    <row r="67" spans="1:38">
      <c r="A67" s="1" t="s">
        <v>603</v>
      </c>
      <c r="B67" s="1" t="s">
        <v>604</v>
      </c>
      <c r="C67" s="1">
        <v>10308</v>
      </c>
      <c r="D67" s="1" t="str">
        <f t="shared" si="2"/>
        <v>Tomislavgrad</v>
      </c>
      <c r="E67" s="1">
        <v>80240</v>
      </c>
      <c r="F67" s="1" t="s">
        <v>91</v>
      </c>
      <c r="G67" s="1">
        <v>10</v>
      </c>
      <c r="H67" s="1" t="s">
        <v>37</v>
      </c>
      <c r="I67" s="1" t="s">
        <v>605</v>
      </c>
      <c r="J67" s="1" t="s">
        <v>606</v>
      </c>
      <c r="K67" s="1" t="s">
        <v>607</v>
      </c>
      <c r="L67" s="1" t="s">
        <v>325</v>
      </c>
      <c r="M67" s="1" t="s">
        <v>608</v>
      </c>
      <c r="N67" s="1">
        <v>75274</v>
      </c>
      <c r="O67" s="1">
        <v>11215</v>
      </c>
      <c r="P67" s="1" t="s">
        <v>36</v>
      </c>
      <c r="AA67" s="4"/>
      <c r="AF67" s="11">
        <f t="shared" ref="AF67:AF80" si="3">VLOOKUP(F67,AG$2:AH$11,2,FALSE)</f>
        <v>6.9999999999999999E-4</v>
      </c>
      <c r="AK67" s="1" t="s">
        <v>603</v>
      </c>
      <c r="AL67" s="8">
        <v>154</v>
      </c>
    </row>
    <row r="68" spans="1:38">
      <c r="A68" s="1" t="s">
        <v>41</v>
      </c>
      <c r="B68" s="1" t="s">
        <v>609</v>
      </c>
      <c r="C68" s="1">
        <v>11061</v>
      </c>
      <c r="D68" s="1" t="str">
        <f t="shared" si="2"/>
        <v>Travnik</v>
      </c>
      <c r="E68" s="1">
        <v>72270</v>
      </c>
      <c r="F68" s="1" t="s">
        <v>43</v>
      </c>
      <c r="G68" s="1">
        <v>6</v>
      </c>
      <c r="H68" s="1" t="s">
        <v>37</v>
      </c>
      <c r="I68" s="1" t="s">
        <v>610</v>
      </c>
      <c r="J68" s="1" t="s">
        <v>611</v>
      </c>
      <c r="K68" s="1" t="s">
        <v>612</v>
      </c>
      <c r="L68" s="1" t="s">
        <v>325</v>
      </c>
      <c r="M68" s="1" t="s">
        <v>613</v>
      </c>
      <c r="N68" s="1">
        <v>75273</v>
      </c>
      <c r="O68" s="1">
        <v>11215</v>
      </c>
      <c r="P68" s="1" t="s">
        <v>36</v>
      </c>
      <c r="AA68" s="4"/>
      <c r="AF68" s="11">
        <f t="shared" si="3"/>
        <v>4.0000000000000002E-4</v>
      </c>
      <c r="AK68" s="1" t="s">
        <v>41</v>
      </c>
      <c r="AL68" s="8">
        <v>129</v>
      </c>
    </row>
    <row r="69" spans="1:38">
      <c r="A69" s="1" t="s">
        <v>488</v>
      </c>
      <c r="B69" s="1" t="s">
        <v>614</v>
      </c>
      <c r="C69" s="1">
        <v>11592</v>
      </c>
      <c r="D69" s="1" t="str">
        <f t="shared" si="2"/>
        <v>Trnovo</v>
      </c>
      <c r="E69" s="1">
        <v>71220</v>
      </c>
      <c r="F69" s="1" t="s">
        <v>196</v>
      </c>
      <c r="G69" s="1">
        <v>9</v>
      </c>
      <c r="H69" s="1" t="s">
        <v>37</v>
      </c>
      <c r="I69" s="1" t="s">
        <v>615</v>
      </c>
      <c r="J69" s="1" t="s">
        <v>616</v>
      </c>
      <c r="K69" s="1" t="s">
        <v>617</v>
      </c>
      <c r="L69" s="1" t="s">
        <v>272</v>
      </c>
      <c r="M69" s="1" t="s">
        <v>618</v>
      </c>
      <c r="N69" s="1">
        <v>88342</v>
      </c>
      <c r="O69" s="1">
        <v>10570</v>
      </c>
      <c r="P69" s="1" t="s">
        <v>182</v>
      </c>
      <c r="AA69" s="4"/>
      <c r="AF69" s="11">
        <f t="shared" si="3"/>
        <v>6.9999999999999999E-4</v>
      </c>
      <c r="AK69" s="1" t="s">
        <v>488</v>
      </c>
      <c r="AL69" s="8">
        <v>152</v>
      </c>
    </row>
    <row r="70" spans="1:38">
      <c r="A70" s="1" t="s">
        <v>284</v>
      </c>
      <c r="B70" s="1" t="s">
        <v>619</v>
      </c>
      <c r="C70" s="1">
        <v>11088</v>
      </c>
      <c r="D70" s="1" t="str">
        <f t="shared" si="2"/>
        <v>Tuzla</v>
      </c>
      <c r="E70" s="1">
        <v>75000</v>
      </c>
      <c r="F70" s="1" t="s">
        <v>36</v>
      </c>
      <c r="G70" s="1">
        <v>3</v>
      </c>
      <c r="H70" s="1" t="s">
        <v>37</v>
      </c>
      <c r="I70" s="1" t="s">
        <v>620</v>
      </c>
      <c r="J70" s="1" t="s">
        <v>621</v>
      </c>
      <c r="K70" s="1" t="s">
        <v>622</v>
      </c>
      <c r="L70" s="1" t="s">
        <v>325</v>
      </c>
      <c r="M70" s="1" t="s">
        <v>623</v>
      </c>
      <c r="N70" s="1">
        <v>75272</v>
      </c>
      <c r="O70" s="1">
        <v>11215</v>
      </c>
      <c r="P70" s="1" t="s">
        <v>36</v>
      </c>
      <c r="AA70" s="4"/>
      <c r="AF70" s="11">
        <f t="shared" si="3"/>
        <v>5.0000000000000001E-4</v>
      </c>
      <c r="AK70" s="1" t="s">
        <v>284</v>
      </c>
      <c r="AL70" s="8">
        <v>99</v>
      </c>
    </row>
    <row r="71" spans="1:38">
      <c r="A71" s="1" t="s">
        <v>624</v>
      </c>
      <c r="B71" s="1" t="s">
        <v>625</v>
      </c>
      <c r="C71" s="1">
        <v>11622</v>
      </c>
      <c r="D71" s="1" t="str">
        <f t="shared" si="2"/>
        <v>Usora</v>
      </c>
      <c r="E71" s="1">
        <v>74230</v>
      </c>
      <c r="F71" s="1" t="s">
        <v>82</v>
      </c>
      <c r="G71" s="1">
        <v>4</v>
      </c>
      <c r="H71" s="1" t="s">
        <v>37</v>
      </c>
      <c r="I71" s="1" t="s">
        <v>626</v>
      </c>
      <c r="J71" s="1" t="s">
        <v>627</v>
      </c>
      <c r="K71" s="1" t="s">
        <v>628</v>
      </c>
      <c r="L71" s="1" t="s">
        <v>542</v>
      </c>
      <c r="M71" s="1" t="s">
        <v>629</v>
      </c>
      <c r="N71" s="1">
        <v>79264</v>
      </c>
      <c r="O71" s="1">
        <v>11541</v>
      </c>
      <c r="P71" s="1" t="s">
        <v>58</v>
      </c>
      <c r="AA71" s="4"/>
      <c r="AF71" s="11">
        <f t="shared" si="3"/>
        <v>6.9999999999999999E-4</v>
      </c>
      <c r="AK71" s="1" t="s">
        <v>624</v>
      </c>
      <c r="AL71" s="8">
        <v>115</v>
      </c>
    </row>
    <row r="72" spans="1:38">
      <c r="A72" s="1" t="s">
        <v>630</v>
      </c>
      <c r="B72" s="1" t="s">
        <v>631</v>
      </c>
      <c r="C72" s="1">
        <v>11100</v>
      </c>
      <c r="D72" s="1" t="str">
        <f t="shared" si="2"/>
        <v>Vareš</v>
      </c>
      <c r="E72" s="1">
        <v>71330</v>
      </c>
      <c r="F72" s="1" t="s">
        <v>82</v>
      </c>
      <c r="G72" s="1">
        <v>4</v>
      </c>
      <c r="H72" s="1" t="s">
        <v>37</v>
      </c>
      <c r="I72" s="1" t="s">
        <v>632</v>
      </c>
      <c r="J72" s="1" t="s">
        <v>633</v>
      </c>
      <c r="K72" s="1" t="s">
        <v>634</v>
      </c>
      <c r="L72" s="1" t="s">
        <v>317</v>
      </c>
      <c r="M72" s="1" t="s">
        <v>317</v>
      </c>
      <c r="N72" s="1">
        <v>71270</v>
      </c>
      <c r="O72" s="1">
        <v>10324</v>
      </c>
      <c r="P72" s="1" t="s">
        <v>43</v>
      </c>
      <c r="AA72" s="4"/>
      <c r="AF72" s="11">
        <f t="shared" si="3"/>
        <v>6.9999999999999999E-4</v>
      </c>
      <c r="AK72" s="1" t="s">
        <v>630</v>
      </c>
      <c r="AL72" s="8">
        <v>109</v>
      </c>
    </row>
    <row r="73" spans="1:38">
      <c r="A73" s="1" t="s">
        <v>635</v>
      </c>
      <c r="B73" s="1" t="s">
        <v>636</v>
      </c>
      <c r="C73" s="1">
        <v>11118</v>
      </c>
      <c r="D73" s="1" t="str">
        <f t="shared" si="2"/>
        <v>Velika Kladuša</v>
      </c>
      <c r="E73" s="1">
        <v>77230</v>
      </c>
      <c r="F73" s="1" t="s">
        <v>58</v>
      </c>
      <c r="G73" s="1">
        <v>1</v>
      </c>
      <c r="H73" s="1" t="s">
        <v>37</v>
      </c>
      <c r="I73" s="1" t="s">
        <v>637</v>
      </c>
      <c r="J73" s="1" t="s">
        <v>638</v>
      </c>
      <c r="K73" s="1" t="s">
        <v>639</v>
      </c>
      <c r="L73" s="1" t="s">
        <v>198</v>
      </c>
      <c r="M73" s="1" t="s">
        <v>640</v>
      </c>
      <c r="N73" s="1">
        <v>88306</v>
      </c>
      <c r="O73" s="1">
        <v>10243</v>
      </c>
      <c r="P73" s="1" t="s">
        <v>137</v>
      </c>
      <c r="AA73" s="4"/>
      <c r="AF73" s="11">
        <f t="shared" si="3"/>
        <v>6.9999999999999999E-4</v>
      </c>
      <c r="AK73" s="1" t="s">
        <v>635</v>
      </c>
      <c r="AL73" s="8">
        <v>86</v>
      </c>
    </row>
    <row r="74" spans="1:38">
      <c r="A74" s="1" t="s">
        <v>296</v>
      </c>
      <c r="B74" s="1" t="s">
        <v>641</v>
      </c>
      <c r="C74" s="1">
        <v>11126</v>
      </c>
      <c r="D74" s="1" t="str">
        <f t="shared" si="2"/>
        <v>Visoko</v>
      </c>
      <c r="E74" s="1">
        <v>71300</v>
      </c>
      <c r="F74" s="1" t="s">
        <v>82</v>
      </c>
      <c r="G74" s="1">
        <v>4</v>
      </c>
      <c r="H74" s="1" t="s">
        <v>37</v>
      </c>
      <c r="I74" s="1" t="s">
        <v>642</v>
      </c>
      <c r="J74" s="1" t="s">
        <v>643</v>
      </c>
      <c r="K74" s="1" t="s">
        <v>644</v>
      </c>
      <c r="L74" s="1" t="s">
        <v>326</v>
      </c>
      <c r="M74" s="1" t="s">
        <v>326</v>
      </c>
      <c r="N74" s="1">
        <v>80230</v>
      </c>
      <c r="O74" s="1">
        <v>10359</v>
      </c>
      <c r="P74" s="1" t="s">
        <v>91</v>
      </c>
      <c r="AA74" s="4"/>
      <c r="AF74" s="11">
        <f t="shared" si="3"/>
        <v>6.9999999999999999E-4</v>
      </c>
      <c r="AK74" s="1" t="s">
        <v>296</v>
      </c>
      <c r="AL74" s="8">
        <v>110</v>
      </c>
    </row>
    <row r="75" spans="1:38">
      <c r="A75" s="1" t="s">
        <v>114</v>
      </c>
      <c r="B75" s="1" t="s">
        <v>645</v>
      </c>
      <c r="C75" s="1">
        <v>11142</v>
      </c>
      <c r="D75" s="1" t="str">
        <f t="shared" si="2"/>
        <v>Vitez</v>
      </c>
      <c r="E75" s="1">
        <v>72250</v>
      </c>
      <c r="F75" s="1" t="s">
        <v>43</v>
      </c>
      <c r="G75" s="1">
        <v>6</v>
      </c>
      <c r="H75" s="1" t="s">
        <v>37</v>
      </c>
      <c r="I75" s="1" t="s">
        <v>646</v>
      </c>
      <c r="J75" s="1" t="s">
        <v>647</v>
      </c>
      <c r="K75" s="1" t="s">
        <v>648</v>
      </c>
      <c r="L75" s="1" t="s">
        <v>483</v>
      </c>
      <c r="M75" s="1" t="s">
        <v>649</v>
      </c>
      <c r="N75" s="1">
        <v>74258</v>
      </c>
      <c r="O75" s="1">
        <v>10634</v>
      </c>
      <c r="P75" s="1" t="s">
        <v>82</v>
      </c>
      <c r="AA75" s="4"/>
      <c r="AF75" s="11">
        <f t="shared" si="3"/>
        <v>4.0000000000000002E-4</v>
      </c>
      <c r="AK75" s="1" t="s">
        <v>114</v>
      </c>
      <c r="AL75" s="8">
        <v>130</v>
      </c>
    </row>
    <row r="76" spans="1:38">
      <c r="A76" s="1" t="s">
        <v>650</v>
      </c>
      <c r="B76" s="1" t="s">
        <v>651</v>
      </c>
      <c r="C76" s="1">
        <v>10928</v>
      </c>
      <c r="D76" s="1" t="str">
        <f t="shared" si="2"/>
        <v>Vogošća</v>
      </c>
      <c r="E76" s="1">
        <v>71320</v>
      </c>
      <c r="F76" s="1" t="s">
        <v>196</v>
      </c>
      <c r="G76" s="1">
        <v>9</v>
      </c>
      <c r="H76" s="1" t="s">
        <v>37</v>
      </c>
      <c r="I76" s="1" t="s">
        <v>652</v>
      </c>
      <c r="J76" s="1" t="s">
        <v>653</v>
      </c>
      <c r="K76" s="1" t="s">
        <v>654</v>
      </c>
      <c r="L76" s="1" t="s">
        <v>399</v>
      </c>
      <c r="M76" s="1" t="s">
        <v>655</v>
      </c>
      <c r="N76" s="1">
        <v>88422</v>
      </c>
      <c r="O76" s="1">
        <v>10421</v>
      </c>
      <c r="P76" s="1" t="s">
        <v>137</v>
      </c>
      <c r="AA76" s="4"/>
      <c r="AF76" s="11">
        <f t="shared" si="3"/>
        <v>6.9999999999999999E-4</v>
      </c>
      <c r="AK76" s="1" t="s">
        <v>650</v>
      </c>
      <c r="AL76" s="8">
        <v>149</v>
      </c>
    </row>
    <row r="77" spans="1:38">
      <c r="A77" s="1" t="s">
        <v>307</v>
      </c>
      <c r="B77" s="1" t="s">
        <v>229</v>
      </c>
      <c r="C77" s="1">
        <v>11177</v>
      </c>
      <c r="D77" s="1" t="str">
        <f t="shared" si="2"/>
        <v>Zavidovići</v>
      </c>
      <c r="E77" s="1">
        <v>72220</v>
      </c>
      <c r="F77" s="1" t="s">
        <v>82</v>
      </c>
      <c r="G77" s="1">
        <v>4</v>
      </c>
      <c r="H77" s="1" t="s">
        <v>37</v>
      </c>
      <c r="I77" s="1" t="s">
        <v>656</v>
      </c>
      <c r="J77" s="1" t="s">
        <v>657</v>
      </c>
      <c r="K77" s="1" t="s">
        <v>658</v>
      </c>
      <c r="L77" s="1" t="s">
        <v>317</v>
      </c>
      <c r="M77" s="1" t="s">
        <v>659</v>
      </c>
      <c r="N77" s="1">
        <v>71275</v>
      </c>
      <c r="O77" s="1">
        <v>10324</v>
      </c>
      <c r="P77" s="1" t="s">
        <v>43</v>
      </c>
      <c r="AA77" s="4"/>
      <c r="AF77" s="11">
        <f t="shared" si="3"/>
        <v>6.9999999999999999E-4</v>
      </c>
      <c r="AK77" s="1" t="s">
        <v>307</v>
      </c>
      <c r="AL77" s="8">
        <v>111</v>
      </c>
    </row>
    <row r="78" spans="1:38">
      <c r="A78" s="1" t="s">
        <v>316</v>
      </c>
      <c r="B78" s="1" t="s">
        <v>660</v>
      </c>
      <c r="C78" s="1">
        <v>11185</v>
      </c>
      <c r="D78" s="1" t="str">
        <f t="shared" si="2"/>
        <v>Zenica</v>
      </c>
      <c r="E78" s="1">
        <v>72000</v>
      </c>
      <c r="F78" s="1" t="s">
        <v>82</v>
      </c>
      <c r="G78" s="1">
        <v>4</v>
      </c>
      <c r="H78" s="1" t="s">
        <v>37</v>
      </c>
      <c r="I78" s="1" t="s">
        <v>661</v>
      </c>
      <c r="J78" s="1" t="s">
        <v>662</v>
      </c>
      <c r="K78" s="1" t="s">
        <v>663</v>
      </c>
      <c r="L78" s="1" t="s">
        <v>107</v>
      </c>
      <c r="M78" s="1" t="s">
        <v>107</v>
      </c>
      <c r="N78" s="1">
        <v>73101</v>
      </c>
      <c r="O78" s="1">
        <v>11452</v>
      </c>
      <c r="P78" s="1" t="s">
        <v>168</v>
      </c>
      <c r="AA78" s="4"/>
      <c r="AF78" s="11">
        <f t="shared" si="3"/>
        <v>6.9999999999999999E-4</v>
      </c>
      <c r="AK78" s="1" t="s">
        <v>316</v>
      </c>
      <c r="AL78" s="8">
        <v>112</v>
      </c>
    </row>
    <row r="79" spans="1:38">
      <c r="A79" s="1" t="s">
        <v>80</v>
      </c>
      <c r="B79" s="1" t="s">
        <v>664</v>
      </c>
      <c r="C79" s="1">
        <v>11207</v>
      </c>
      <c r="D79" s="1" t="str">
        <f t="shared" si="2"/>
        <v>Žepče</v>
      </c>
      <c r="E79" s="1">
        <v>72230</v>
      </c>
      <c r="F79" s="1" t="s">
        <v>82</v>
      </c>
      <c r="G79" s="1">
        <v>4</v>
      </c>
      <c r="H79" s="1" t="s">
        <v>37</v>
      </c>
      <c r="I79" s="1" t="s">
        <v>665</v>
      </c>
      <c r="J79" s="1" t="s">
        <v>666</v>
      </c>
      <c r="K79" s="1" t="s">
        <v>667</v>
      </c>
      <c r="L79" s="1" t="s">
        <v>505</v>
      </c>
      <c r="M79" s="1" t="s">
        <v>668</v>
      </c>
      <c r="N79" s="1">
        <v>76296</v>
      </c>
      <c r="O79" s="1">
        <v>11525</v>
      </c>
      <c r="P79" s="1" t="s">
        <v>153</v>
      </c>
      <c r="AA79" s="4"/>
      <c r="AF79" s="11">
        <f t="shared" si="3"/>
        <v>6.9999999999999999E-4</v>
      </c>
      <c r="AK79" s="1" t="s">
        <v>80</v>
      </c>
      <c r="AL79" s="8">
        <v>113</v>
      </c>
    </row>
    <row r="80" spans="1:38">
      <c r="A80" s="1" t="s">
        <v>325</v>
      </c>
      <c r="B80" s="1" t="s">
        <v>669</v>
      </c>
      <c r="C80" s="1">
        <v>11215</v>
      </c>
      <c r="D80" s="1" t="str">
        <f t="shared" si="2"/>
        <v>Živinice</v>
      </c>
      <c r="E80" s="1">
        <v>75270</v>
      </c>
      <c r="F80" s="1" t="s">
        <v>36</v>
      </c>
      <c r="G80" s="1">
        <v>3</v>
      </c>
      <c r="H80" s="1" t="s">
        <v>37</v>
      </c>
      <c r="I80" s="1" t="s">
        <v>670</v>
      </c>
      <c r="J80" s="1" t="s">
        <v>671</v>
      </c>
      <c r="K80" s="1" t="s">
        <v>672</v>
      </c>
      <c r="L80" s="1" t="s">
        <v>92</v>
      </c>
      <c r="M80" s="1" t="s">
        <v>673</v>
      </c>
      <c r="N80" s="1">
        <v>77222</v>
      </c>
      <c r="O80" s="1">
        <v>10227</v>
      </c>
      <c r="P80" s="1" t="s">
        <v>58</v>
      </c>
      <c r="AA80" s="4"/>
      <c r="AF80" s="11">
        <f t="shared" si="3"/>
        <v>5.0000000000000001E-4</v>
      </c>
      <c r="AK80" s="1" t="s">
        <v>325</v>
      </c>
      <c r="AL80" s="8">
        <v>100</v>
      </c>
    </row>
    <row r="81" spans="9:32">
      <c r="I81" s="1" t="s">
        <v>674</v>
      </c>
      <c r="J81" s="1" t="s">
        <v>675</v>
      </c>
      <c r="K81" s="1" t="s">
        <v>676</v>
      </c>
      <c r="L81" s="1" t="s">
        <v>284</v>
      </c>
      <c r="M81" s="1" t="s">
        <v>677</v>
      </c>
      <c r="N81" s="1">
        <v>75208</v>
      </c>
      <c r="O81" s="1">
        <v>11088</v>
      </c>
      <c r="P81" s="1" t="s">
        <v>36</v>
      </c>
      <c r="AA81" s="4"/>
      <c r="AF81" s="11"/>
    </row>
    <row r="82" spans="9:32">
      <c r="I82" s="1" t="s">
        <v>678</v>
      </c>
      <c r="J82" s="1" t="s">
        <v>679</v>
      </c>
      <c r="K82" s="1" t="s">
        <v>680</v>
      </c>
      <c r="L82" s="1" t="s">
        <v>343</v>
      </c>
      <c r="M82" s="1" t="s">
        <v>343</v>
      </c>
      <c r="N82" s="1">
        <v>70240</v>
      </c>
      <c r="O82" s="1">
        <v>10375</v>
      </c>
      <c r="P82" s="1" t="s">
        <v>43</v>
      </c>
      <c r="AA82" s="4"/>
      <c r="AF82" s="11"/>
    </row>
    <row r="83" spans="9:32">
      <c r="I83" s="1" t="s">
        <v>681</v>
      </c>
      <c r="J83" s="1" t="s">
        <v>682</v>
      </c>
      <c r="K83" s="1" t="s">
        <v>683</v>
      </c>
      <c r="L83" s="1" t="s">
        <v>519</v>
      </c>
      <c r="M83" s="1" t="s">
        <v>684</v>
      </c>
      <c r="N83" s="1">
        <v>88443</v>
      </c>
      <c r="O83" s="1">
        <v>10766</v>
      </c>
      <c r="P83" s="1" t="s">
        <v>137</v>
      </c>
      <c r="AA83" s="4"/>
      <c r="AF83" s="11"/>
    </row>
    <row r="84" spans="9:32">
      <c r="I84" s="1" t="s">
        <v>685</v>
      </c>
      <c r="J84" s="1" t="s">
        <v>686</v>
      </c>
      <c r="K84" s="1" t="s">
        <v>687</v>
      </c>
      <c r="L84" s="1" t="s">
        <v>123</v>
      </c>
      <c r="M84" s="1" t="s">
        <v>123</v>
      </c>
      <c r="N84" s="1">
        <v>75320</v>
      </c>
      <c r="O84" s="1">
        <v>11479</v>
      </c>
      <c r="P84" s="1" t="s">
        <v>36</v>
      </c>
      <c r="AA84" s="4"/>
      <c r="AF84" s="11"/>
    </row>
    <row r="85" spans="9:32">
      <c r="I85" s="1" t="s">
        <v>688</v>
      </c>
      <c r="J85" s="1" t="s">
        <v>689</v>
      </c>
      <c r="K85" s="1" t="s">
        <v>690</v>
      </c>
      <c r="L85" s="1" t="s">
        <v>140</v>
      </c>
      <c r="M85" s="1" t="s">
        <v>691</v>
      </c>
      <c r="N85" s="1">
        <v>70233</v>
      </c>
      <c r="O85" s="1">
        <v>10197</v>
      </c>
      <c r="P85" s="1" t="s">
        <v>43</v>
      </c>
      <c r="AA85" s="4"/>
      <c r="AF85" s="11"/>
    </row>
    <row r="86" spans="9:32">
      <c r="I86" s="1" t="s">
        <v>692</v>
      </c>
      <c r="J86" s="1" t="s">
        <v>693</v>
      </c>
      <c r="K86" s="1" t="s">
        <v>694</v>
      </c>
      <c r="L86" s="1" t="s">
        <v>325</v>
      </c>
      <c r="M86" s="1" t="s">
        <v>695</v>
      </c>
      <c r="N86" s="1">
        <v>75276</v>
      </c>
      <c r="O86" s="1">
        <v>11215</v>
      </c>
      <c r="P86" s="1" t="s">
        <v>36</v>
      </c>
      <c r="AA86" s="4"/>
      <c r="AF86" s="11"/>
    </row>
    <row r="87" spans="9:32">
      <c r="I87" s="1" t="s">
        <v>696</v>
      </c>
      <c r="J87" s="1" t="s">
        <v>697</v>
      </c>
      <c r="K87" s="1" t="s">
        <v>698</v>
      </c>
      <c r="L87" s="1" t="s">
        <v>495</v>
      </c>
      <c r="M87" s="1" t="s">
        <v>699</v>
      </c>
      <c r="N87" s="1">
        <v>88392</v>
      </c>
      <c r="O87" s="1">
        <v>10685</v>
      </c>
      <c r="P87" s="1" t="s">
        <v>137</v>
      </c>
      <c r="AA87" s="4"/>
      <c r="AF87" s="11"/>
    </row>
    <row r="88" spans="9:32">
      <c r="I88" s="1" t="s">
        <v>700</v>
      </c>
      <c r="J88" s="1" t="s">
        <v>701</v>
      </c>
      <c r="K88" s="1" t="s">
        <v>702</v>
      </c>
      <c r="L88" s="1" t="s">
        <v>139</v>
      </c>
      <c r="M88" s="1" t="s">
        <v>139</v>
      </c>
      <c r="N88" s="1">
        <v>76250</v>
      </c>
      <c r="O88" s="1">
        <v>10391</v>
      </c>
      <c r="P88" s="1" t="s">
        <v>36</v>
      </c>
      <c r="AA88" s="4"/>
      <c r="AF88" s="11"/>
    </row>
    <row r="89" spans="9:32">
      <c r="I89" s="1" t="s">
        <v>703</v>
      </c>
      <c r="J89" s="1" t="s">
        <v>704</v>
      </c>
      <c r="K89" s="1" t="s">
        <v>705</v>
      </c>
      <c r="L89" s="1" t="s">
        <v>273</v>
      </c>
      <c r="M89" s="1" t="s">
        <v>706</v>
      </c>
      <c r="N89" s="1">
        <v>76234</v>
      </c>
      <c r="O89" s="1">
        <v>11282</v>
      </c>
      <c r="P89" s="1" t="s">
        <v>153</v>
      </c>
      <c r="AA89" s="4"/>
      <c r="AF89" s="11"/>
    </row>
    <row r="90" spans="9:32">
      <c r="I90" s="1" t="s">
        <v>707</v>
      </c>
      <c r="J90" s="1" t="s">
        <v>708</v>
      </c>
      <c r="K90" s="1" t="s">
        <v>709</v>
      </c>
      <c r="L90" s="1" t="s">
        <v>369</v>
      </c>
      <c r="M90" s="1" t="s">
        <v>369</v>
      </c>
      <c r="N90" s="1">
        <v>88340</v>
      </c>
      <c r="O90" s="1">
        <v>10405</v>
      </c>
      <c r="P90" s="1" t="s">
        <v>182</v>
      </c>
      <c r="AA90" s="4"/>
      <c r="AF90" s="11"/>
    </row>
    <row r="91" spans="9:32">
      <c r="I91" s="1" t="s">
        <v>710</v>
      </c>
      <c r="J91" s="1" t="s">
        <v>711</v>
      </c>
      <c r="K91" s="1" t="s">
        <v>712</v>
      </c>
      <c r="L91" s="1" t="s">
        <v>169</v>
      </c>
      <c r="M91" s="1" t="s">
        <v>713</v>
      </c>
      <c r="N91" s="1">
        <v>80205</v>
      </c>
      <c r="O91" s="1">
        <v>10588</v>
      </c>
      <c r="P91" s="1" t="s">
        <v>91</v>
      </c>
      <c r="AA91" s="4"/>
      <c r="AF91" s="11"/>
    </row>
    <row r="92" spans="9:32">
      <c r="I92" s="1" t="s">
        <v>714</v>
      </c>
      <c r="J92" s="1" t="s">
        <v>715</v>
      </c>
      <c r="K92" s="1" t="s">
        <v>716</v>
      </c>
      <c r="L92" s="1" t="s">
        <v>41</v>
      </c>
      <c r="M92" s="1" t="s">
        <v>717</v>
      </c>
      <c r="N92" s="1">
        <v>72277</v>
      </c>
      <c r="O92" s="1">
        <v>11061</v>
      </c>
      <c r="P92" s="1" t="s">
        <v>43</v>
      </c>
      <c r="AA92" s="4"/>
      <c r="AF92" s="11"/>
    </row>
    <row r="93" spans="9:32">
      <c r="I93" s="1" t="s">
        <v>718</v>
      </c>
      <c r="J93" s="1" t="s">
        <v>719</v>
      </c>
      <c r="K93" s="1" t="s">
        <v>720</v>
      </c>
      <c r="L93" s="1" t="s">
        <v>377</v>
      </c>
      <c r="M93" s="1" t="s">
        <v>377</v>
      </c>
      <c r="N93" s="1">
        <v>71240</v>
      </c>
      <c r="O93" s="1">
        <v>10847</v>
      </c>
      <c r="P93" s="1" t="s">
        <v>196</v>
      </c>
      <c r="AA93" s="4"/>
      <c r="AF93" s="11"/>
    </row>
    <row r="94" spans="9:32">
      <c r="I94" s="1" t="s">
        <v>721</v>
      </c>
      <c r="J94" s="1" t="s">
        <v>722</v>
      </c>
      <c r="K94" s="1" t="s">
        <v>723</v>
      </c>
      <c r="L94" s="1" t="s">
        <v>307</v>
      </c>
      <c r="M94" s="1" t="s">
        <v>724</v>
      </c>
      <c r="N94" s="1">
        <v>72225</v>
      </c>
      <c r="O94" s="1">
        <v>11177</v>
      </c>
      <c r="P94" s="1" t="s">
        <v>82</v>
      </c>
      <c r="AA94" s="4"/>
      <c r="AF94" s="11"/>
    </row>
    <row r="95" spans="9:32">
      <c r="I95" s="1" t="s">
        <v>725</v>
      </c>
      <c r="J95" s="1" t="s">
        <v>726</v>
      </c>
      <c r="K95" s="1" t="s">
        <v>727</v>
      </c>
      <c r="L95" s="1" t="s">
        <v>160</v>
      </c>
      <c r="M95" s="1" t="s">
        <v>728</v>
      </c>
      <c r="N95" s="1">
        <v>72245</v>
      </c>
      <c r="O95" s="1">
        <v>10448</v>
      </c>
      <c r="P95" s="1" t="s">
        <v>82</v>
      </c>
      <c r="AA95" s="4"/>
      <c r="AF95" s="11"/>
    </row>
    <row r="96" spans="9:32">
      <c r="I96" s="1" t="s">
        <v>729</v>
      </c>
      <c r="J96" s="1" t="s">
        <v>730</v>
      </c>
      <c r="K96" s="1" t="s">
        <v>731</v>
      </c>
      <c r="L96" s="1" t="s">
        <v>41</v>
      </c>
      <c r="M96" s="1" t="s">
        <v>732</v>
      </c>
      <c r="N96" s="1">
        <v>72281</v>
      </c>
      <c r="O96" s="1">
        <v>11061</v>
      </c>
      <c r="P96" s="1" t="s">
        <v>43</v>
      </c>
      <c r="AA96" s="4"/>
      <c r="AF96" s="11"/>
    </row>
    <row r="97" spans="9:32">
      <c r="I97" s="1" t="s">
        <v>733</v>
      </c>
      <c r="J97" s="1" t="s">
        <v>734</v>
      </c>
      <c r="K97" s="1" t="s">
        <v>735</v>
      </c>
      <c r="L97" s="1" t="s">
        <v>253</v>
      </c>
      <c r="M97" s="1" t="s">
        <v>736</v>
      </c>
      <c r="N97" s="1">
        <v>88368</v>
      </c>
      <c r="O97" s="1">
        <v>11606</v>
      </c>
      <c r="P97" s="1" t="s">
        <v>137</v>
      </c>
      <c r="AA97" s="4"/>
      <c r="AF97" s="11"/>
    </row>
    <row r="98" spans="9:32">
      <c r="I98" s="1" t="s">
        <v>737</v>
      </c>
      <c r="J98" s="1" t="s">
        <v>738</v>
      </c>
      <c r="K98" s="1" t="s">
        <v>739</v>
      </c>
      <c r="L98" s="1" t="s">
        <v>495</v>
      </c>
      <c r="M98" s="1" t="s">
        <v>740</v>
      </c>
      <c r="N98" s="1">
        <v>88395</v>
      </c>
      <c r="O98" s="1">
        <v>10685</v>
      </c>
      <c r="P98" s="1" t="s">
        <v>137</v>
      </c>
      <c r="AA98" s="4"/>
      <c r="AF98" s="11"/>
    </row>
    <row r="99" spans="9:32">
      <c r="I99" s="1" t="s">
        <v>741</v>
      </c>
      <c r="J99" s="1" t="s">
        <v>742</v>
      </c>
      <c r="K99" s="1" t="s">
        <v>743</v>
      </c>
      <c r="L99" s="1" t="s">
        <v>284</v>
      </c>
      <c r="M99" s="1" t="s">
        <v>744</v>
      </c>
      <c r="N99" s="1">
        <v>75216</v>
      </c>
      <c r="O99" s="1">
        <v>11088</v>
      </c>
      <c r="P99" s="1" t="s">
        <v>36</v>
      </c>
      <c r="AA99" s="4"/>
      <c r="AF99" s="11"/>
    </row>
    <row r="100" spans="9:32">
      <c r="I100" s="1" t="s">
        <v>745</v>
      </c>
      <c r="J100" s="1" t="s">
        <v>746</v>
      </c>
      <c r="K100" s="1" t="s">
        <v>747</v>
      </c>
      <c r="L100" s="1" t="s">
        <v>495</v>
      </c>
      <c r="M100" s="1" t="s">
        <v>748</v>
      </c>
      <c r="N100" s="1">
        <v>88394</v>
      </c>
      <c r="O100" s="1">
        <v>10685</v>
      </c>
      <c r="P100" s="1" t="s">
        <v>137</v>
      </c>
      <c r="AA100" s="4"/>
      <c r="AF100" s="11"/>
    </row>
    <row r="101" spans="9:32">
      <c r="I101" s="1" t="s">
        <v>749</v>
      </c>
      <c r="J101" s="1" t="s">
        <v>750</v>
      </c>
      <c r="K101" s="1" t="s">
        <v>751</v>
      </c>
      <c r="L101" s="1" t="s">
        <v>215</v>
      </c>
      <c r="M101" s="1" t="s">
        <v>215</v>
      </c>
      <c r="N101" s="1">
        <v>71210</v>
      </c>
      <c r="O101" s="1">
        <v>11550</v>
      </c>
      <c r="P101" s="1" t="s">
        <v>196</v>
      </c>
      <c r="AA101" s="4"/>
      <c r="AF101" s="11"/>
    </row>
    <row r="102" spans="9:32">
      <c r="I102" s="1" t="s">
        <v>752</v>
      </c>
      <c r="J102" s="1" t="s">
        <v>753</v>
      </c>
      <c r="K102" s="1" t="s">
        <v>754</v>
      </c>
      <c r="L102" s="1" t="s">
        <v>392</v>
      </c>
      <c r="M102" s="1" t="s">
        <v>392</v>
      </c>
      <c r="N102" s="1">
        <v>71380</v>
      </c>
      <c r="O102" s="1">
        <v>10863</v>
      </c>
      <c r="P102" s="1" t="s">
        <v>196</v>
      </c>
      <c r="AA102" s="4"/>
      <c r="AF102" s="11"/>
    </row>
    <row r="103" spans="9:32">
      <c r="I103" s="1" t="s">
        <v>755</v>
      </c>
      <c r="J103" s="1" t="s">
        <v>756</v>
      </c>
      <c r="K103" s="1" t="s">
        <v>757</v>
      </c>
      <c r="L103" s="1" t="s">
        <v>107</v>
      </c>
      <c r="M103" s="1" t="s">
        <v>758</v>
      </c>
      <c r="N103" s="1">
        <v>73208</v>
      </c>
      <c r="O103" s="1">
        <v>11452</v>
      </c>
      <c r="P103" s="1" t="s">
        <v>168</v>
      </c>
      <c r="AA103" s="4"/>
      <c r="AF103" s="11"/>
    </row>
    <row r="104" spans="9:32">
      <c r="I104" s="1" t="s">
        <v>759</v>
      </c>
      <c r="J104" s="1" t="s">
        <v>760</v>
      </c>
      <c r="K104" s="1" t="s">
        <v>761</v>
      </c>
      <c r="L104" s="1" t="s">
        <v>55</v>
      </c>
      <c r="M104" s="1" t="s">
        <v>762</v>
      </c>
      <c r="N104" s="1">
        <v>77208</v>
      </c>
      <c r="O104" s="1">
        <v>10049</v>
      </c>
      <c r="P104" s="1" t="s">
        <v>58</v>
      </c>
      <c r="AA104" s="4"/>
      <c r="AF104" s="11"/>
    </row>
    <row r="105" spans="9:32">
      <c r="I105" s="1" t="s">
        <v>763</v>
      </c>
      <c r="J105" s="1" t="s">
        <v>764</v>
      </c>
      <c r="K105" s="1" t="s">
        <v>765</v>
      </c>
      <c r="L105" s="1" t="s">
        <v>399</v>
      </c>
      <c r="M105" s="1" t="s">
        <v>399</v>
      </c>
      <c r="N105" s="1">
        <v>88420</v>
      </c>
      <c r="O105" s="1">
        <v>10421</v>
      </c>
      <c r="P105" s="1" t="s">
        <v>137</v>
      </c>
      <c r="AA105" s="4"/>
      <c r="AF105" s="11"/>
    </row>
    <row r="106" spans="9:32">
      <c r="I106" s="1" t="s">
        <v>766</v>
      </c>
      <c r="J106" s="1" t="s">
        <v>767</v>
      </c>
      <c r="K106" s="1" t="s">
        <v>768</v>
      </c>
      <c r="L106" s="1" t="s">
        <v>407</v>
      </c>
      <c r="M106" s="1" t="s">
        <v>407</v>
      </c>
      <c r="N106" s="1">
        <v>70101</v>
      </c>
      <c r="O106" s="1">
        <v>11487</v>
      </c>
      <c r="P106" s="1" t="s">
        <v>43</v>
      </c>
      <c r="AA106" s="4"/>
      <c r="AF106" s="11"/>
    </row>
    <row r="107" spans="9:32">
      <c r="I107" s="1" t="s">
        <v>769</v>
      </c>
      <c r="J107" s="1" t="s">
        <v>770</v>
      </c>
      <c r="K107" s="1" t="s">
        <v>771</v>
      </c>
      <c r="L107" s="1" t="s">
        <v>316</v>
      </c>
      <c r="M107" s="1" t="s">
        <v>772</v>
      </c>
      <c r="N107" s="1">
        <v>72215</v>
      </c>
      <c r="O107" s="1">
        <v>11185</v>
      </c>
      <c r="P107" s="1" t="s">
        <v>82</v>
      </c>
      <c r="AA107" s="4"/>
      <c r="AF107" s="11"/>
    </row>
    <row r="108" spans="9:32">
      <c r="I108" s="1" t="s">
        <v>773</v>
      </c>
      <c r="J108" s="1" t="s">
        <v>774</v>
      </c>
      <c r="K108" s="1" t="s">
        <v>775</v>
      </c>
      <c r="L108" s="1" t="s">
        <v>272</v>
      </c>
      <c r="M108" s="1" t="s">
        <v>776</v>
      </c>
      <c r="N108" s="1">
        <v>88224</v>
      </c>
      <c r="O108" s="1">
        <v>10570</v>
      </c>
      <c r="P108" s="1" t="s">
        <v>182</v>
      </c>
      <c r="AA108" s="4"/>
      <c r="AF108" s="11"/>
    </row>
    <row r="109" spans="9:32">
      <c r="I109" s="1" t="s">
        <v>777</v>
      </c>
      <c r="J109" s="1" t="s">
        <v>778</v>
      </c>
      <c r="K109" s="1" t="s">
        <v>779</v>
      </c>
      <c r="L109" s="1" t="s">
        <v>597</v>
      </c>
      <c r="M109" s="1" t="s">
        <v>780</v>
      </c>
      <c r="N109" s="1">
        <v>74264</v>
      </c>
      <c r="O109" s="1">
        <v>11045</v>
      </c>
      <c r="P109" s="1" t="s">
        <v>82</v>
      </c>
      <c r="AA109" s="4"/>
      <c r="AF109" s="11"/>
    </row>
    <row r="110" spans="9:32">
      <c r="I110" s="1" t="s">
        <v>781</v>
      </c>
      <c r="J110" s="1" t="s">
        <v>782</v>
      </c>
      <c r="K110" s="1" t="s">
        <v>783</v>
      </c>
      <c r="L110" s="1" t="s">
        <v>74</v>
      </c>
      <c r="M110" s="1" t="s">
        <v>784</v>
      </c>
      <c r="N110" s="1">
        <v>77241</v>
      </c>
      <c r="O110" s="1">
        <v>11428</v>
      </c>
      <c r="P110" s="1" t="s">
        <v>58</v>
      </c>
      <c r="AA110" s="4"/>
      <c r="AF110" s="11"/>
    </row>
    <row r="111" spans="9:32">
      <c r="I111" s="1" t="s">
        <v>785</v>
      </c>
      <c r="J111" s="1" t="s">
        <v>786</v>
      </c>
      <c r="K111" s="1" t="s">
        <v>787</v>
      </c>
      <c r="L111" s="1" t="s">
        <v>155</v>
      </c>
      <c r="M111" s="1" t="s">
        <v>788</v>
      </c>
      <c r="N111" s="1">
        <v>72264</v>
      </c>
      <c r="O111" s="1">
        <v>10219</v>
      </c>
      <c r="P111" s="1" t="s">
        <v>43</v>
      </c>
      <c r="AA111" s="4"/>
      <c r="AF111" s="11"/>
    </row>
    <row r="112" spans="9:32">
      <c r="I112" s="1" t="s">
        <v>789</v>
      </c>
      <c r="J112" s="1" t="s">
        <v>790</v>
      </c>
      <c r="K112" s="1" t="s">
        <v>791</v>
      </c>
      <c r="L112" s="1" t="s">
        <v>160</v>
      </c>
      <c r="M112" s="1" t="s">
        <v>160</v>
      </c>
      <c r="N112" s="1">
        <v>72240</v>
      </c>
      <c r="O112" s="1">
        <v>10448</v>
      </c>
      <c r="P112" s="1" t="s">
        <v>82</v>
      </c>
      <c r="AA112" s="4"/>
      <c r="AF112" s="11"/>
    </row>
    <row r="113" spans="9:32">
      <c r="I113" s="1" t="s">
        <v>792</v>
      </c>
      <c r="J113" s="1" t="s">
        <v>793</v>
      </c>
      <c r="L113" s="1" t="s">
        <v>422</v>
      </c>
      <c r="M113" s="1" t="s">
        <v>422</v>
      </c>
      <c r="N113" s="1">
        <v>75260</v>
      </c>
      <c r="O113" s="1">
        <v>11495</v>
      </c>
      <c r="P113" s="1" t="s">
        <v>36</v>
      </c>
      <c r="AA113" s="4"/>
      <c r="AF113" s="11"/>
    </row>
    <row r="114" spans="9:32">
      <c r="I114" s="1" t="s">
        <v>794</v>
      </c>
      <c r="J114" s="1" t="s">
        <v>795</v>
      </c>
      <c r="L114" s="1" t="s">
        <v>55</v>
      </c>
      <c r="M114" s="1" t="s">
        <v>796</v>
      </c>
      <c r="N114" s="1">
        <v>77204</v>
      </c>
      <c r="O114" s="1">
        <v>10049</v>
      </c>
      <c r="P114" s="1" t="s">
        <v>58</v>
      </c>
      <c r="AA114" s="4"/>
      <c r="AF114" s="11"/>
    </row>
    <row r="115" spans="9:32">
      <c r="I115" s="1" t="s">
        <v>797</v>
      </c>
      <c r="J115" s="1" t="s">
        <v>798</v>
      </c>
      <c r="L115" s="1" t="s">
        <v>155</v>
      </c>
      <c r="M115" s="1" t="s">
        <v>799</v>
      </c>
      <c r="N115" s="1">
        <v>72265</v>
      </c>
      <c r="O115" s="1">
        <v>10219</v>
      </c>
      <c r="P115" s="1" t="s">
        <v>43</v>
      </c>
      <c r="AA115" s="4"/>
      <c r="AF115" s="11"/>
    </row>
    <row r="116" spans="9:32">
      <c r="I116" s="1" t="s">
        <v>800</v>
      </c>
      <c r="J116" s="1" t="s">
        <v>801</v>
      </c>
      <c r="L116" s="1" t="s">
        <v>140</v>
      </c>
      <c r="M116" s="1" t="s">
        <v>802</v>
      </c>
      <c r="N116" s="1">
        <v>70235</v>
      </c>
      <c r="O116" s="1">
        <v>10197</v>
      </c>
      <c r="P116" s="1" t="s">
        <v>43</v>
      </c>
      <c r="AA116" s="4"/>
      <c r="AF116" s="11"/>
    </row>
    <row r="117" spans="9:32">
      <c r="I117" s="1" t="s">
        <v>803</v>
      </c>
      <c r="J117" s="1" t="s">
        <v>804</v>
      </c>
      <c r="L117" s="1" t="s">
        <v>41</v>
      </c>
      <c r="M117" s="1" t="s">
        <v>805</v>
      </c>
      <c r="N117" s="1">
        <v>72284</v>
      </c>
      <c r="O117" s="1">
        <v>11061</v>
      </c>
      <c r="P117" s="1" t="s">
        <v>43</v>
      </c>
      <c r="AA117" s="4"/>
      <c r="AF117" s="11"/>
    </row>
    <row r="118" spans="9:32">
      <c r="I118" s="1" t="s">
        <v>806</v>
      </c>
      <c r="J118" s="1" t="s">
        <v>807</v>
      </c>
      <c r="L118" s="1" t="s">
        <v>603</v>
      </c>
      <c r="M118" s="1" t="s">
        <v>808</v>
      </c>
      <c r="N118" s="1">
        <v>80246</v>
      </c>
      <c r="O118" s="1">
        <v>10308</v>
      </c>
      <c r="P118" s="1" t="s">
        <v>91</v>
      </c>
      <c r="AA118" s="4"/>
      <c r="AF118" s="11"/>
    </row>
    <row r="119" spans="9:32">
      <c r="I119" s="1" t="s">
        <v>809</v>
      </c>
      <c r="J119" s="1" t="s">
        <v>810</v>
      </c>
      <c r="L119" s="1" t="s">
        <v>129</v>
      </c>
      <c r="M119" s="1" t="s">
        <v>129</v>
      </c>
      <c r="N119" s="1">
        <v>71250</v>
      </c>
      <c r="O119" s="1">
        <v>10472</v>
      </c>
      <c r="P119" s="1" t="s">
        <v>43</v>
      </c>
      <c r="AA119" s="4"/>
      <c r="AF119" s="11"/>
    </row>
    <row r="120" spans="9:32">
      <c r="I120" s="1" t="s">
        <v>811</v>
      </c>
      <c r="J120" s="1" t="s">
        <v>812</v>
      </c>
      <c r="L120" s="1" t="s">
        <v>284</v>
      </c>
      <c r="M120" s="1" t="s">
        <v>813</v>
      </c>
      <c r="N120" s="1">
        <v>75211</v>
      </c>
      <c r="O120" s="1">
        <v>11088</v>
      </c>
      <c r="P120" s="1" t="s">
        <v>36</v>
      </c>
      <c r="AA120" s="4"/>
      <c r="AF120" s="11"/>
    </row>
    <row r="121" spans="9:32">
      <c r="I121" s="1" t="s">
        <v>814</v>
      </c>
      <c r="J121" s="1" t="s">
        <v>815</v>
      </c>
      <c r="L121" s="1" t="s">
        <v>436</v>
      </c>
      <c r="M121" s="1" t="s">
        <v>436</v>
      </c>
      <c r="N121" s="1">
        <v>75280</v>
      </c>
      <c r="O121" s="1">
        <v>10499</v>
      </c>
      <c r="P121" s="1" t="s">
        <v>36</v>
      </c>
      <c r="AA121" s="4"/>
      <c r="AF121" s="11"/>
    </row>
    <row r="122" spans="9:32">
      <c r="I122" s="1" t="s">
        <v>816</v>
      </c>
      <c r="J122" s="1" t="s">
        <v>817</v>
      </c>
      <c r="L122" s="1" t="s">
        <v>197</v>
      </c>
      <c r="M122" s="1" t="s">
        <v>818</v>
      </c>
      <c r="N122" s="1">
        <v>88324</v>
      </c>
      <c r="O122" s="1">
        <v>10626</v>
      </c>
      <c r="P122" s="1" t="s">
        <v>182</v>
      </c>
      <c r="AA122" s="4"/>
      <c r="AF122" s="11"/>
    </row>
    <row r="123" spans="9:32">
      <c r="I123" s="1" t="s">
        <v>819</v>
      </c>
      <c r="J123" s="1" t="s">
        <v>820</v>
      </c>
      <c r="L123" s="1" t="s">
        <v>236</v>
      </c>
      <c r="M123" s="1" t="s">
        <v>821</v>
      </c>
      <c r="N123" s="1">
        <v>74207</v>
      </c>
      <c r="O123" s="1">
        <v>11258</v>
      </c>
      <c r="P123" s="1" t="s">
        <v>36</v>
      </c>
      <c r="AA123" s="4"/>
      <c r="AF123" s="11"/>
    </row>
    <row r="124" spans="9:32">
      <c r="I124" s="1" t="s">
        <v>822</v>
      </c>
      <c r="J124" s="1" t="s">
        <v>823</v>
      </c>
      <c r="L124" s="1" t="s">
        <v>443</v>
      </c>
      <c r="M124" s="1" t="s">
        <v>443</v>
      </c>
      <c r="N124" s="1">
        <v>79280</v>
      </c>
      <c r="O124" s="1">
        <v>11509</v>
      </c>
      <c r="P124" s="1" t="s">
        <v>58</v>
      </c>
      <c r="AA124" s="4"/>
      <c r="AF124" s="11"/>
    </row>
    <row r="125" spans="9:32">
      <c r="I125" s="1" t="s">
        <v>824</v>
      </c>
      <c r="J125" s="1" t="s">
        <v>825</v>
      </c>
      <c r="L125" s="1" t="s">
        <v>272</v>
      </c>
      <c r="M125" s="1" t="s">
        <v>826</v>
      </c>
      <c r="N125" s="1">
        <v>88226</v>
      </c>
      <c r="O125" s="1">
        <v>10570</v>
      </c>
      <c r="P125" s="1" t="s">
        <v>182</v>
      </c>
      <c r="AA125" s="4"/>
      <c r="AF125" s="11"/>
    </row>
    <row r="126" spans="9:32">
      <c r="I126" s="1" t="s">
        <v>827</v>
      </c>
      <c r="J126" s="1" t="s">
        <v>828</v>
      </c>
      <c r="L126" s="1" t="s">
        <v>603</v>
      </c>
      <c r="M126" s="1" t="s">
        <v>829</v>
      </c>
      <c r="N126" s="1">
        <v>80244</v>
      </c>
      <c r="O126" s="1">
        <v>10308</v>
      </c>
      <c r="P126" s="1" t="s">
        <v>91</v>
      </c>
      <c r="AA126" s="4"/>
      <c r="AF126" s="11"/>
    </row>
    <row r="127" spans="9:32">
      <c r="I127" s="1" t="s">
        <v>830</v>
      </c>
      <c r="J127" s="1" t="s">
        <v>831</v>
      </c>
      <c r="L127" s="1" t="s">
        <v>154</v>
      </c>
      <c r="M127" s="1" t="s">
        <v>154</v>
      </c>
      <c r="N127" s="1">
        <v>88400</v>
      </c>
      <c r="O127" s="1">
        <v>10529</v>
      </c>
      <c r="P127" s="1" t="s">
        <v>137</v>
      </c>
      <c r="AA127" s="4"/>
      <c r="AF127" s="11"/>
    </row>
    <row r="128" spans="9:32">
      <c r="I128" s="1" t="s">
        <v>832</v>
      </c>
      <c r="J128" s="1" t="s">
        <v>833</v>
      </c>
      <c r="L128" s="1" t="s">
        <v>170</v>
      </c>
      <c r="M128" s="1" t="s">
        <v>834</v>
      </c>
      <c r="N128" s="1">
        <v>77249</v>
      </c>
      <c r="O128" s="1">
        <v>11240</v>
      </c>
      <c r="P128" s="1" t="s">
        <v>58</v>
      </c>
      <c r="AA128" s="4"/>
      <c r="AF128" s="11"/>
    </row>
    <row r="129" spans="9:32">
      <c r="I129" s="1" t="s">
        <v>835</v>
      </c>
      <c r="J129" s="1" t="s">
        <v>836</v>
      </c>
      <c r="L129" s="1" t="s">
        <v>483</v>
      </c>
      <c r="M129" s="1" t="s">
        <v>837</v>
      </c>
      <c r="N129" s="1">
        <v>74253</v>
      </c>
      <c r="O129" s="1">
        <v>10634</v>
      </c>
      <c r="P129" s="1" t="s">
        <v>82</v>
      </c>
      <c r="AA129" s="4"/>
      <c r="AF129" s="11"/>
    </row>
    <row r="130" spans="9:32">
      <c r="I130" s="1" t="s">
        <v>838</v>
      </c>
      <c r="J130" s="1" t="s">
        <v>839</v>
      </c>
      <c r="L130" s="1" t="s">
        <v>223</v>
      </c>
      <c r="M130" s="1" t="s">
        <v>840</v>
      </c>
      <c r="N130" s="1">
        <v>76276</v>
      </c>
      <c r="O130" s="1">
        <v>11533</v>
      </c>
      <c r="P130" s="1" t="s">
        <v>153</v>
      </c>
      <c r="AA130" s="4"/>
      <c r="AF130" s="11"/>
    </row>
    <row r="131" spans="9:32">
      <c r="I131" s="1" t="s">
        <v>841</v>
      </c>
      <c r="J131" s="1" t="s">
        <v>842</v>
      </c>
      <c r="L131" s="1" t="s">
        <v>307</v>
      </c>
      <c r="M131" s="1" t="s">
        <v>843</v>
      </c>
      <c r="N131" s="1">
        <v>72226</v>
      </c>
      <c r="O131" s="1">
        <v>11177</v>
      </c>
      <c r="P131" s="1" t="s">
        <v>82</v>
      </c>
      <c r="AA131" s="4"/>
      <c r="AF131" s="11"/>
    </row>
    <row r="132" spans="9:32">
      <c r="I132" s="1" t="s">
        <v>844</v>
      </c>
      <c r="J132" s="1" t="s">
        <v>845</v>
      </c>
      <c r="L132" s="1" t="s">
        <v>160</v>
      </c>
      <c r="M132" s="1" t="s">
        <v>846</v>
      </c>
      <c r="N132" s="1">
        <v>72244</v>
      </c>
      <c r="O132" s="1">
        <v>10448</v>
      </c>
      <c r="P132" s="1" t="s">
        <v>82</v>
      </c>
      <c r="AA132" s="4"/>
      <c r="AF132" s="11"/>
    </row>
    <row r="133" spans="9:32">
      <c r="I133" s="1" t="s">
        <v>847</v>
      </c>
      <c r="J133" s="1" t="s">
        <v>848</v>
      </c>
      <c r="L133" s="1" t="s">
        <v>443</v>
      </c>
      <c r="M133" s="1" t="s">
        <v>849</v>
      </c>
      <c r="N133" s="1">
        <v>79284</v>
      </c>
      <c r="O133" s="1">
        <v>11509</v>
      </c>
      <c r="P133" s="1" t="s">
        <v>58</v>
      </c>
      <c r="AA133" s="4"/>
      <c r="AF133" s="11"/>
    </row>
    <row r="134" spans="9:32">
      <c r="I134" s="1" t="s">
        <v>850</v>
      </c>
      <c r="J134" s="1" t="s">
        <v>851</v>
      </c>
      <c r="L134" s="1" t="s">
        <v>458</v>
      </c>
      <c r="M134" s="1" t="s">
        <v>458</v>
      </c>
      <c r="N134" s="1">
        <v>71260</v>
      </c>
      <c r="O134" s="1">
        <v>10545</v>
      </c>
      <c r="P134" s="1" t="s">
        <v>43</v>
      </c>
      <c r="AA134" s="4"/>
      <c r="AF134" s="11"/>
    </row>
    <row r="135" spans="9:32">
      <c r="I135" s="1" t="s">
        <v>852</v>
      </c>
      <c r="J135" s="1" t="s">
        <v>853</v>
      </c>
      <c r="L135" s="1" t="s">
        <v>94</v>
      </c>
      <c r="M135" s="1" t="s">
        <v>854</v>
      </c>
      <c r="N135" s="1">
        <v>77253</v>
      </c>
      <c r="O135" s="1">
        <v>11436</v>
      </c>
      <c r="P135" s="1" t="s">
        <v>58</v>
      </c>
      <c r="AA135" s="4"/>
      <c r="AF135" s="11"/>
    </row>
    <row r="136" spans="9:32">
      <c r="I136" s="1" t="s">
        <v>855</v>
      </c>
      <c r="J136" s="1" t="s">
        <v>856</v>
      </c>
      <c r="L136" s="1" t="s">
        <v>188</v>
      </c>
      <c r="M136" s="1" t="s">
        <v>857</v>
      </c>
      <c r="N136" s="1">
        <v>88203</v>
      </c>
      <c r="O136" s="1">
        <v>11410</v>
      </c>
      <c r="P136" s="1" t="s">
        <v>137</v>
      </c>
      <c r="AA136" s="4"/>
      <c r="AF136" s="11"/>
    </row>
    <row r="137" spans="9:32">
      <c r="I137" s="1" t="s">
        <v>858</v>
      </c>
      <c r="J137" s="1" t="s">
        <v>859</v>
      </c>
      <c r="L137" s="1" t="s">
        <v>55</v>
      </c>
      <c r="M137" s="1" t="s">
        <v>860</v>
      </c>
      <c r="N137" s="1">
        <v>77206</v>
      </c>
      <c r="O137" s="1">
        <v>10049</v>
      </c>
      <c r="P137" s="1" t="s">
        <v>58</v>
      </c>
      <c r="AA137" s="4"/>
      <c r="AF137" s="11"/>
    </row>
    <row r="138" spans="9:32">
      <c r="I138" s="1" t="s">
        <v>861</v>
      </c>
      <c r="J138" s="1" t="s">
        <v>862</v>
      </c>
      <c r="L138" s="1" t="s">
        <v>463</v>
      </c>
      <c r="M138" s="1" t="s">
        <v>463</v>
      </c>
      <c r="N138" s="1">
        <v>80320</v>
      </c>
      <c r="O138" s="1">
        <v>11517</v>
      </c>
      <c r="P138" s="1" t="s">
        <v>91</v>
      </c>
      <c r="AA138" s="4"/>
      <c r="AF138" s="11"/>
    </row>
    <row r="139" spans="9:32">
      <c r="I139" s="1" t="s">
        <v>863</v>
      </c>
      <c r="J139" s="1" t="s">
        <v>864</v>
      </c>
      <c r="L139" s="1" t="s">
        <v>129</v>
      </c>
      <c r="M139" s="1" t="s">
        <v>865</v>
      </c>
      <c r="N139" s="1">
        <v>71254</v>
      </c>
      <c r="O139" s="1">
        <v>10472</v>
      </c>
      <c r="P139" s="1" t="s">
        <v>43</v>
      </c>
      <c r="AA139" s="4"/>
      <c r="AF139" s="11"/>
    </row>
    <row r="140" spans="9:32">
      <c r="I140" s="1" t="s">
        <v>866</v>
      </c>
      <c r="J140" s="1" t="s">
        <v>867</v>
      </c>
      <c r="L140" s="1" t="s">
        <v>284</v>
      </c>
      <c r="M140" s="1" t="s">
        <v>868</v>
      </c>
      <c r="N140" s="1">
        <v>75213</v>
      </c>
      <c r="O140" s="1">
        <v>11088</v>
      </c>
      <c r="P140" s="1" t="s">
        <v>36</v>
      </c>
      <c r="AA140" s="4"/>
      <c r="AF140" s="11"/>
    </row>
    <row r="141" spans="9:32">
      <c r="I141" s="1" t="s">
        <v>869</v>
      </c>
      <c r="J141" s="1" t="s">
        <v>870</v>
      </c>
      <c r="L141" s="1" t="s">
        <v>169</v>
      </c>
      <c r="M141" s="1" t="s">
        <v>871</v>
      </c>
      <c r="N141" s="1">
        <v>80204</v>
      </c>
      <c r="O141" s="1">
        <v>10588</v>
      </c>
      <c r="P141" s="1" t="s">
        <v>91</v>
      </c>
      <c r="AA141" s="4"/>
      <c r="AF141" s="11"/>
    </row>
    <row r="142" spans="9:32">
      <c r="I142" s="1" t="s">
        <v>872</v>
      </c>
      <c r="J142" s="1" t="s">
        <v>873</v>
      </c>
      <c r="L142" s="1" t="s">
        <v>169</v>
      </c>
      <c r="M142" s="1" t="s">
        <v>169</v>
      </c>
      <c r="N142" s="1">
        <v>80101</v>
      </c>
      <c r="O142" s="1">
        <v>10588</v>
      </c>
      <c r="P142" s="1" t="s">
        <v>91</v>
      </c>
      <c r="AA142" s="4"/>
      <c r="AF142" s="11"/>
    </row>
    <row r="143" spans="9:32">
      <c r="I143" s="1" t="s">
        <v>874</v>
      </c>
      <c r="J143" s="1" t="s">
        <v>875</v>
      </c>
      <c r="L143" s="1" t="s">
        <v>183</v>
      </c>
      <c r="M143" s="1" t="s">
        <v>183</v>
      </c>
      <c r="N143" s="1">
        <v>75300</v>
      </c>
      <c r="O143" s="1">
        <v>10600</v>
      </c>
      <c r="P143" s="1" t="s">
        <v>36</v>
      </c>
      <c r="AA143" s="4"/>
      <c r="AF143" s="11"/>
    </row>
    <row r="144" spans="9:32">
      <c r="I144" s="1" t="s">
        <v>876</v>
      </c>
      <c r="J144" s="1" t="s">
        <v>877</v>
      </c>
      <c r="L144" s="1" t="s">
        <v>123</v>
      </c>
      <c r="M144" s="1" t="s">
        <v>878</v>
      </c>
      <c r="N144" s="1">
        <v>75327</v>
      </c>
      <c r="O144" s="1">
        <v>11479</v>
      </c>
      <c r="P144" s="1" t="s">
        <v>36</v>
      </c>
      <c r="AA144" s="4"/>
      <c r="AF144" s="11"/>
    </row>
    <row r="145" spans="9:32">
      <c r="I145" s="1" t="s">
        <v>879</v>
      </c>
      <c r="J145" s="1" t="s">
        <v>880</v>
      </c>
      <c r="L145" s="1" t="s">
        <v>169</v>
      </c>
      <c r="M145" s="1" t="s">
        <v>881</v>
      </c>
      <c r="N145" s="1">
        <v>80203</v>
      </c>
      <c r="O145" s="1">
        <v>10588</v>
      </c>
      <c r="P145" s="1" t="s">
        <v>91</v>
      </c>
      <c r="AA145" s="4"/>
      <c r="AF145" s="11"/>
    </row>
    <row r="146" spans="9:32">
      <c r="I146" s="1" t="s">
        <v>882</v>
      </c>
      <c r="J146" s="1" t="s">
        <v>883</v>
      </c>
      <c r="L146" s="1" t="s">
        <v>542</v>
      </c>
      <c r="M146" s="1" t="s">
        <v>884</v>
      </c>
      <c r="N146" s="1">
        <v>79267</v>
      </c>
      <c r="O146" s="1">
        <v>11541</v>
      </c>
      <c r="P146" s="1" t="s">
        <v>58</v>
      </c>
      <c r="AA146" s="4"/>
      <c r="AF146" s="11"/>
    </row>
    <row r="147" spans="9:32">
      <c r="I147" s="1" t="s">
        <v>885</v>
      </c>
      <c r="J147" s="1" t="s">
        <v>886</v>
      </c>
      <c r="L147" s="1" t="s">
        <v>284</v>
      </c>
      <c r="M147" s="1" t="s">
        <v>887</v>
      </c>
      <c r="N147" s="1">
        <v>75214</v>
      </c>
      <c r="O147" s="1">
        <v>11088</v>
      </c>
      <c r="P147" s="1" t="s">
        <v>36</v>
      </c>
      <c r="AA147" s="4"/>
      <c r="AF147" s="11"/>
    </row>
    <row r="148" spans="9:32">
      <c r="I148" s="1" t="s">
        <v>888</v>
      </c>
      <c r="J148" s="1" t="s">
        <v>889</v>
      </c>
      <c r="L148" s="1" t="s">
        <v>197</v>
      </c>
      <c r="M148" s="1" t="s">
        <v>197</v>
      </c>
      <c r="N148" s="1">
        <v>88320</v>
      </c>
      <c r="O148" s="1">
        <v>10626</v>
      </c>
      <c r="P148" s="1" t="s">
        <v>182</v>
      </c>
      <c r="AA148" s="4"/>
      <c r="AF148" s="11"/>
    </row>
    <row r="149" spans="9:32">
      <c r="I149" s="1" t="s">
        <v>890</v>
      </c>
      <c r="J149" s="1" t="s">
        <v>891</v>
      </c>
      <c r="L149" s="1" t="s">
        <v>272</v>
      </c>
      <c r="M149" s="1" t="s">
        <v>892</v>
      </c>
      <c r="N149" s="1">
        <v>88223</v>
      </c>
      <c r="O149" s="1">
        <v>10570</v>
      </c>
      <c r="P149" s="1" t="s">
        <v>182</v>
      </c>
      <c r="AA149" s="4"/>
      <c r="AF149" s="11"/>
    </row>
    <row r="150" spans="9:32">
      <c r="I150" s="1" t="s">
        <v>893</v>
      </c>
      <c r="J150" s="1" t="s">
        <v>894</v>
      </c>
      <c r="L150" s="1" t="s">
        <v>483</v>
      </c>
      <c r="M150" s="1" t="s">
        <v>483</v>
      </c>
      <c r="N150" s="1">
        <v>74250</v>
      </c>
      <c r="O150" s="1">
        <v>10634</v>
      </c>
      <c r="P150" s="1" t="s">
        <v>82</v>
      </c>
      <c r="AA150" s="4"/>
      <c r="AF150" s="11"/>
    </row>
    <row r="151" spans="9:32">
      <c r="I151" s="1" t="s">
        <v>895</v>
      </c>
      <c r="J151" s="1" t="s">
        <v>896</v>
      </c>
      <c r="L151" s="1" t="s">
        <v>635</v>
      </c>
      <c r="M151" s="1" t="s">
        <v>897</v>
      </c>
      <c r="N151" s="1">
        <v>77235</v>
      </c>
      <c r="O151" s="1">
        <v>11118</v>
      </c>
      <c r="P151" s="1" t="s">
        <v>58</v>
      </c>
      <c r="AA151" s="4"/>
      <c r="AF151" s="11"/>
    </row>
    <row r="152" spans="9:32">
      <c r="I152" s="1" t="s">
        <v>898</v>
      </c>
      <c r="J152" s="1" t="s">
        <v>899</v>
      </c>
      <c r="L152" s="1" t="s">
        <v>123</v>
      </c>
      <c r="M152" s="1" t="s">
        <v>900</v>
      </c>
      <c r="N152" s="1">
        <v>75326</v>
      </c>
      <c r="O152" s="1">
        <v>11479</v>
      </c>
      <c r="P152" s="1" t="s">
        <v>36</v>
      </c>
      <c r="AA152" s="4"/>
      <c r="AF152" s="11"/>
    </row>
    <row r="153" spans="9:32">
      <c r="I153" s="1" t="s">
        <v>901</v>
      </c>
      <c r="J153" s="1" t="s">
        <v>902</v>
      </c>
      <c r="L153" s="1" t="s">
        <v>223</v>
      </c>
      <c r="M153" s="1" t="s">
        <v>903</v>
      </c>
      <c r="N153" s="1">
        <v>76271</v>
      </c>
      <c r="O153" s="1">
        <v>11533</v>
      </c>
      <c r="P153" s="1" t="s">
        <v>153</v>
      </c>
      <c r="AA153" s="4"/>
      <c r="AF153" s="11"/>
    </row>
    <row r="154" spans="9:32">
      <c r="I154" s="1" t="s">
        <v>904</v>
      </c>
      <c r="J154" s="1" t="s">
        <v>905</v>
      </c>
      <c r="L154" s="1" t="s">
        <v>145</v>
      </c>
      <c r="M154" s="1" t="s">
        <v>906</v>
      </c>
      <c r="N154" s="1">
        <v>88266</v>
      </c>
      <c r="O154" s="1">
        <v>10260</v>
      </c>
      <c r="P154" s="1" t="s">
        <v>137</v>
      </c>
      <c r="AA154" s="4"/>
      <c r="AF154" s="11"/>
    </row>
    <row r="155" spans="9:32">
      <c r="I155" s="1" t="s">
        <v>907</v>
      </c>
      <c r="J155" s="1" t="s">
        <v>908</v>
      </c>
      <c r="L155" s="1" t="s">
        <v>41</v>
      </c>
      <c r="M155" s="1" t="s">
        <v>909</v>
      </c>
      <c r="N155" s="1">
        <v>72282</v>
      </c>
      <c r="O155" s="1">
        <v>11061</v>
      </c>
      <c r="P155" s="1" t="s">
        <v>43</v>
      </c>
      <c r="AA155" s="4"/>
      <c r="AF155" s="11"/>
    </row>
    <row r="156" spans="9:32">
      <c r="I156" s="1" t="s">
        <v>910</v>
      </c>
      <c r="J156" s="1" t="s">
        <v>911</v>
      </c>
      <c r="L156" s="1" t="s">
        <v>603</v>
      </c>
      <c r="M156" s="1" t="s">
        <v>912</v>
      </c>
      <c r="N156" s="1">
        <v>80243</v>
      </c>
      <c r="O156" s="1">
        <v>10308</v>
      </c>
      <c r="P156" s="1" t="s">
        <v>91</v>
      </c>
      <c r="AA156" s="4"/>
      <c r="AF156" s="11"/>
    </row>
    <row r="157" spans="9:32">
      <c r="I157" s="1" t="s">
        <v>913</v>
      </c>
      <c r="J157" s="1" t="s">
        <v>914</v>
      </c>
      <c r="L157" s="1" t="s">
        <v>123</v>
      </c>
      <c r="M157" s="1" t="s">
        <v>915</v>
      </c>
      <c r="N157" s="1">
        <v>75329</v>
      </c>
      <c r="O157" s="1">
        <v>11479</v>
      </c>
      <c r="P157" s="1" t="s">
        <v>36</v>
      </c>
      <c r="AA157" s="4"/>
      <c r="AF157" s="11"/>
    </row>
    <row r="158" spans="9:32">
      <c r="I158" s="1" t="s">
        <v>916</v>
      </c>
      <c r="J158" s="1" t="s">
        <v>917</v>
      </c>
      <c r="L158" s="1" t="s">
        <v>188</v>
      </c>
      <c r="M158" s="1" t="s">
        <v>188</v>
      </c>
      <c r="N158" s="1">
        <v>88000</v>
      </c>
      <c r="O158" s="1">
        <v>11410</v>
      </c>
      <c r="P158" s="1" t="s">
        <v>137</v>
      </c>
      <c r="AA158" s="4"/>
      <c r="AF158" s="11"/>
    </row>
    <row r="159" spans="9:32">
      <c r="I159" s="1" t="s">
        <v>918</v>
      </c>
      <c r="J159" s="1" t="s">
        <v>919</v>
      </c>
      <c r="L159" s="1" t="s">
        <v>284</v>
      </c>
      <c r="M159" s="1" t="s">
        <v>920</v>
      </c>
      <c r="N159" s="1">
        <v>75212</v>
      </c>
      <c r="O159" s="1">
        <v>11088</v>
      </c>
      <c r="P159" s="1" t="s">
        <v>36</v>
      </c>
      <c r="AA159" s="4"/>
      <c r="AF159" s="11"/>
    </row>
    <row r="160" spans="9:32">
      <c r="I160" s="1" t="s">
        <v>921</v>
      </c>
      <c r="J160" s="1" t="s">
        <v>922</v>
      </c>
      <c r="L160" s="1" t="s">
        <v>107</v>
      </c>
      <c r="M160" s="1" t="s">
        <v>923</v>
      </c>
      <c r="N160" s="1">
        <v>73206</v>
      </c>
      <c r="O160" s="1">
        <v>11452</v>
      </c>
      <c r="P160" s="1" t="s">
        <v>168</v>
      </c>
      <c r="AA160" s="4"/>
      <c r="AF160" s="11"/>
    </row>
    <row r="161" spans="9:32">
      <c r="I161" s="1" t="s">
        <v>924</v>
      </c>
      <c r="J161" s="1" t="s">
        <v>925</v>
      </c>
      <c r="L161" s="1" t="s">
        <v>316</v>
      </c>
      <c r="M161" s="1" t="s">
        <v>926</v>
      </c>
      <c r="N161" s="1">
        <v>72212</v>
      </c>
      <c r="O161" s="1">
        <v>11185</v>
      </c>
      <c r="P161" s="1" t="s">
        <v>82</v>
      </c>
      <c r="AA161" s="4"/>
      <c r="AF161" s="11"/>
    </row>
    <row r="162" spans="9:32">
      <c r="I162" s="1" t="s">
        <v>927</v>
      </c>
      <c r="J162" s="1" t="s">
        <v>928</v>
      </c>
      <c r="L162" s="1" t="s">
        <v>495</v>
      </c>
      <c r="M162" s="1" t="s">
        <v>495</v>
      </c>
      <c r="N162" s="1">
        <v>88390</v>
      </c>
      <c r="O162" s="1">
        <v>10685</v>
      </c>
      <c r="P162" s="1" t="s">
        <v>137</v>
      </c>
      <c r="AA162" s="4"/>
      <c r="AF162" s="11"/>
    </row>
    <row r="163" spans="9:32">
      <c r="I163" s="1" t="s">
        <v>929</v>
      </c>
      <c r="J163" s="1" t="s">
        <v>930</v>
      </c>
      <c r="L163" s="1" t="s">
        <v>392</v>
      </c>
      <c r="M163" s="1" t="s">
        <v>931</v>
      </c>
      <c r="N163" s="1">
        <v>71383</v>
      </c>
      <c r="O163" s="1">
        <v>10863</v>
      </c>
      <c r="P163" s="1" t="s">
        <v>196</v>
      </c>
      <c r="AA163" s="4"/>
      <c r="AF163" s="11"/>
    </row>
    <row r="164" spans="9:32">
      <c r="I164" s="1" t="s">
        <v>932</v>
      </c>
      <c r="J164" s="1" t="s">
        <v>933</v>
      </c>
      <c r="L164" s="1" t="s">
        <v>41</v>
      </c>
      <c r="M164" s="1" t="s">
        <v>934</v>
      </c>
      <c r="N164" s="1">
        <v>72276</v>
      </c>
      <c r="O164" s="1">
        <v>11061</v>
      </c>
      <c r="P164" s="1" t="s">
        <v>43</v>
      </c>
      <c r="AA164" s="4"/>
      <c r="AF164" s="11"/>
    </row>
    <row r="165" spans="9:32">
      <c r="I165" s="1" t="s">
        <v>935</v>
      </c>
      <c r="J165" s="1" t="s">
        <v>936</v>
      </c>
      <c r="L165" s="1" t="s">
        <v>483</v>
      </c>
      <c r="M165" s="1" t="s">
        <v>937</v>
      </c>
      <c r="N165" s="1">
        <v>74254</v>
      </c>
      <c r="O165" s="1">
        <v>10634</v>
      </c>
      <c r="P165" s="1" t="s">
        <v>82</v>
      </c>
      <c r="AA165" s="4"/>
      <c r="AF165" s="11"/>
    </row>
    <row r="166" spans="9:32">
      <c r="I166" s="1" t="s">
        <v>938</v>
      </c>
      <c r="J166" s="1" t="s">
        <v>939</v>
      </c>
      <c r="L166" s="1" t="s">
        <v>357</v>
      </c>
      <c r="M166" s="1" t="s">
        <v>357</v>
      </c>
      <c r="N166" s="1">
        <v>72290</v>
      </c>
      <c r="O166" s="1">
        <v>10774</v>
      </c>
      <c r="P166" s="1" t="s">
        <v>43</v>
      </c>
      <c r="AA166" s="4"/>
      <c r="AF166" s="11"/>
    </row>
    <row r="167" spans="9:32">
      <c r="I167" s="1" t="s">
        <v>940</v>
      </c>
      <c r="J167" s="1" t="s">
        <v>941</v>
      </c>
      <c r="L167" s="1" t="s">
        <v>285</v>
      </c>
      <c r="M167" s="1" t="s">
        <v>942</v>
      </c>
      <c r="N167" s="1">
        <v>70225</v>
      </c>
      <c r="O167" s="1">
        <v>10294</v>
      </c>
      <c r="P167" s="1" t="s">
        <v>43</v>
      </c>
      <c r="AA167" s="4"/>
      <c r="AF167" s="11"/>
    </row>
    <row r="168" spans="9:32">
      <c r="I168" s="1" t="s">
        <v>943</v>
      </c>
      <c r="J168" s="1" t="s">
        <v>944</v>
      </c>
      <c r="L168" s="1" t="s">
        <v>505</v>
      </c>
      <c r="M168" s="1" t="s">
        <v>505</v>
      </c>
      <c r="N168" s="1">
        <v>76290</v>
      </c>
      <c r="O168" s="1">
        <v>11525</v>
      </c>
      <c r="P168" s="1" t="s">
        <v>153</v>
      </c>
      <c r="AA168" s="4"/>
      <c r="AF168" s="11"/>
    </row>
    <row r="169" spans="9:32">
      <c r="I169" s="1" t="s">
        <v>945</v>
      </c>
      <c r="J169" s="1" t="s">
        <v>946</v>
      </c>
      <c r="L169" s="1" t="s">
        <v>418</v>
      </c>
      <c r="M169" s="1" t="s">
        <v>418</v>
      </c>
      <c r="N169" s="1">
        <v>71340</v>
      </c>
      <c r="O169" s="1">
        <v>10715</v>
      </c>
      <c r="P169" s="1" t="s">
        <v>82</v>
      </c>
      <c r="AA169" s="4"/>
      <c r="AF169" s="11"/>
    </row>
    <row r="170" spans="9:32">
      <c r="I170" s="1" t="s">
        <v>947</v>
      </c>
      <c r="J170" s="1" t="s">
        <v>948</v>
      </c>
      <c r="L170" s="1" t="s">
        <v>123</v>
      </c>
      <c r="M170" s="1" t="s">
        <v>949</v>
      </c>
      <c r="N170" s="1">
        <v>75323</v>
      </c>
      <c r="O170" s="1">
        <v>11479</v>
      </c>
      <c r="P170" s="1" t="s">
        <v>36</v>
      </c>
      <c r="AA170" s="4"/>
      <c r="AF170" s="11"/>
    </row>
    <row r="171" spans="9:32">
      <c r="I171" s="1" t="s">
        <v>950</v>
      </c>
      <c r="J171" s="1" t="s">
        <v>951</v>
      </c>
      <c r="L171" s="1" t="s">
        <v>223</v>
      </c>
      <c r="M171" s="1" t="s">
        <v>223</v>
      </c>
      <c r="N171" s="1">
        <v>76270</v>
      </c>
      <c r="O171" s="1">
        <v>11533</v>
      </c>
      <c r="P171" s="1" t="s">
        <v>153</v>
      </c>
      <c r="AA171" s="4"/>
      <c r="AF171" s="11"/>
    </row>
    <row r="172" spans="9:32">
      <c r="I172" s="1" t="s">
        <v>952</v>
      </c>
      <c r="J172" s="1" t="s">
        <v>953</v>
      </c>
      <c r="L172" s="1" t="s">
        <v>169</v>
      </c>
      <c r="M172" s="1" t="s">
        <v>954</v>
      </c>
      <c r="N172" s="1">
        <v>80206</v>
      </c>
      <c r="O172" s="1">
        <v>10588</v>
      </c>
      <c r="P172" s="1" t="s">
        <v>91</v>
      </c>
      <c r="AA172" s="4"/>
      <c r="AF172" s="11"/>
    </row>
    <row r="173" spans="9:32">
      <c r="I173" s="1" t="s">
        <v>955</v>
      </c>
      <c r="J173" s="1" t="s">
        <v>956</v>
      </c>
      <c r="L173" s="1" t="s">
        <v>92</v>
      </c>
      <c r="M173" s="1" t="s">
        <v>957</v>
      </c>
      <c r="N173" s="1">
        <v>77228</v>
      </c>
      <c r="O173" s="1">
        <v>10227</v>
      </c>
      <c r="P173" s="1" t="s">
        <v>58</v>
      </c>
      <c r="AA173" s="4"/>
      <c r="AF173" s="11"/>
    </row>
    <row r="174" spans="9:32">
      <c r="I174" s="1" t="s">
        <v>958</v>
      </c>
      <c r="J174" s="1" t="s">
        <v>959</v>
      </c>
      <c r="L174" s="1" t="s">
        <v>399</v>
      </c>
      <c r="M174" s="1" t="s">
        <v>960</v>
      </c>
      <c r="N174" s="1">
        <v>88423</v>
      </c>
      <c r="O174" s="1">
        <v>10421</v>
      </c>
      <c r="P174" s="1" t="s">
        <v>137</v>
      </c>
      <c r="AA174" s="4"/>
      <c r="AF174" s="11"/>
    </row>
    <row r="175" spans="9:32">
      <c r="I175" s="1" t="s">
        <v>961</v>
      </c>
      <c r="J175" s="1" t="s">
        <v>962</v>
      </c>
      <c r="L175" s="1" t="s">
        <v>223</v>
      </c>
      <c r="M175" s="1" t="s">
        <v>963</v>
      </c>
      <c r="N175" s="1">
        <v>76279</v>
      </c>
      <c r="O175" s="1">
        <v>11533</v>
      </c>
      <c r="P175" s="1" t="s">
        <v>153</v>
      </c>
      <c r="AA175" s="4"/>
      <c r="AF175" s="11"/>
    </row>
    <row r="176" spans="9:32">
      <c r="I176" s="1" t="s">
        <v>964</v>
      </c>
      <c r="J176" s="1" t="s">
        <v>965</v>
      </c>
      <c r="L176" s="1" t="s">
        <v>74</v>
      </c>
      <c r="M176" s="1" t="s">
        <v>966</v>
      </c>
      <c r="N176" s="1">
        <v>77244</v>
      </c>
      <c r="O176" s="1">
        <v>11428</v>
      </c>
      <c r="P176" s="1" t="s">
        <v>58</v>
      </c>
      <c r="AA176" s="4"/>
      <c r="AF176" s="11"/>
    </row>
    <row r="177" spans="9:32">
      <c r="I177" s="1" t="s">
        <v>967</v>
      </c>
      <c r="J177" s="1" t="s">
        <v>968</v>
      </c>
      <c r="L177" s="1" t="s">
        <v>80</v>
      </c>
      <c r="M177" s="1" t="s">
        <v>969</v>
      </c>
      <c r="N177" s="1">
        <v>72238</v>
      </c>
      <c r="O177" s="1">
        <v>11207</v>
      </c>
      <c r="P177" s="1" t="s">
        <v>82</v>
      </c>
      <c r="AA177" s="4"/>
      <c r="AF177" s="11"/>
    </row>
    <row r="178" spans="9:32">
      <c r="I178" s="1" t="s">
        <v>970</v>
      </c>
      <c r="J178" s="1" t="s">
        <v>971</v>
      </c>
      <c r="L178" s="1" t="s">
        <v>343</v>
      </c>
      <c r="M178" s="1" t="s">
        <v>972</v>
      </c>
      <c r="N178" s="1">
        <v>70243</v>
      </c>
      <c r="O178" s="1">
        <v>10375</v>
      </c>
      <c r="P178" s="1" t="s">
        <v>43</v>
      </c>
      <c r="AA178" s="4"/>
      <c r="AF178" s="11"/>
    </row>
    <row r="179" spans="9:32">
      <c r="I179" s="1" t="s">
        <v>973</v>
      </c>
      <c r="J179" s="1" t="s">
        <v>974</v>
      </c>
      <c r="L179" s="1" t="s">
        <v>521</v>
      </c>
      <c r="M179" s="1" t="s">
        <v>521</v>
      </c>
      <c r="N179" s="1">
        <v>73290</v>
      </c>
      <c r="O179" s="1">
        <v>11576</v>
      </c>
      <c r="P179" s="1" t="s">
        <v>168</v>
      </c>
      <c r="AA179" s="4"/>
      <c r="AF179" s="11"/>
    </row>
    <row r="180" spans="9:32">
      <c r="I180" s="1" t="s">
        <v>975</v>
      </c>
      <c r="J180" s="1" t="s">
        <v>976</v>
      </c>
      <c r="L180" s="1" t="s">
        <v>377</v>
      </c>
      <c r="M180" s="1" t="s">
        <v>977</v>
      </c>
      <c r="N180" s="1">
        <v>71243</v>
      </c>
      <c r="O180" s="1">
        <v>10847</v>
      </c>
      <c r="P180" s="1" t="s">
        <v>196</v>
      </c>
      <c r="AA180" s="4"/>
      <c r="AF180" s="11"/>
    </row>
    <row r="181" spans="9:32">
      <c r="I181" s="1" t="s">
        <v>978</v>
      </c>
      <c r="J181" s="1" t="s">
        <v>979</v>
      </c>
      <c r="L181" s="1" t="s">
        <v>92</v>
      </c>
      <c r="M181" s="1" t="s">
        <v>980</v>
      </c>
      <c r="N181" s="1">
        <v>77227</v>
      </c>
      <c r="O181" s="1">
        <v>10227</v>
      </c>
      <c r="P181" s="1" t="s">
        <v>58</v>
      </c>
      <c r="AA181" s="4"/>
      <c r="AF181" s="11"/>
    </row>
    <row r="182" spans="9:32">
      <c r="I182" s="1" t="s">
        <v>981</v>
      </c>
      <c r="J182" s="1" t="s">
        <v>982</v>
      </c>
      <c r="L182" s="1" t="s">
        <v>114</v>
      </c>
      <c r="M182" s="1" t="s">
        <v>983</v>
      </c>
      <c r="N182" s="1">
        <v>72252</v>
      </c>
      <c r="O182" s="1">
        <v>11142</v>
      </c>
      <c r="P182" s="1" t="s">
        <v>43</v>
      </c>
      <c r="AA182" s="4"/>
      <c r="AF182" s="11"/>
    </row>
    <row r="183" spans="9:32">
      <c r="I183" s="1" t="s">
        <v>984</v>
      </c>
      <c r="J183" s="1" t="s">
        <v>985</v>
      </c>
      <c r="L183" s="1" t="s">
        <v>169</v>
      </c>
      <c r="M183" s="1" t="s">
        <v>986</v>
      </c>
      <c r="N183" s="1">
        <v>80209</v>
      </c>
      <c r="O183" s="1">
        <v>10588</v>
      </c>
      <c r="P183" s="1" t="s">
        <v>91</v>
      </c>
      <c r="AA183" s="4"/>
      <c r="AF183" s="11"/>
    </row>
    <row r="184" spans="9:32">
      <c r="I184" s="1" t="s">
        <v>987</v>
      </c>
      <c r="J184" s="1" t="s">
        <v>988</v>
      </c>
      <c r="L184" s="1" t="s">
        <v>392</v>
      </c>
      <c r="M184" s="1" t="s">
        <v>989</v>
      </c>
      <c r="N184" s="1">
        <v>71387</v>
      </c>
      <c r="O184" s="1">
        <v>10863</v>
      </c>
      <c r="P184" s="1" t="s">
        <v>196</v>
      </c>
      <c r="AA184" s="4"/>
      <c r="AF184" s="11"/>
    </row>
    <row r="185" spans="9:32">
      <c r="I185" s="1" t="s">
        <v>990</v>
      </c>
      <c r="J185" s="1" t="s">
        <v>991</v>
      </c>
      <c r="L185" s="1" t="s">
        <v>154</v>
      </c>
      <c r="M185" s="1" t="s">
        <v>992</v>
      </c>
      <c r="N185" s="1">
        <v>88403</v>
      </c>
      <c r="O185" s="1">
        <v>10529</v>
      </c>
      <c r="P185" s="1" t="s">
        <v>137</v>
      </c>
      <c r="AA185" s="4"/>
      <c r="AF185" s="11"/>
    </row>
    <row r="186" spans="9:32">
      <c r="I186" s="1" t="s">
        <v>993</v>
      </c>
      <c r="J186" s="1" t="s">
        <v>994</v>
      </c>
      <c r="L186" s="1" t="s">
        <v>248</v>
      </c>
      <c r="M186" s="1" t="s">
        <v>995</v>
      </c>
      <c r="N186" s="1">
        <v>75355</v>
      </c>
      <c r="O186" s="1">
        <v>10987</v>
      </c>
      <c r="P186" s="1" t="s">
        <v>36</v>
      </c>
      <c r="AA186" s="4"/>
      <c r="AF186" s="11"/>
    </row>
    <row r="187" spans="9:32">
      <c r="I187" s="1" t="s">
        <v>996</v>
      </c>
      <c r="J187" s="1" t="s">
        <v>997</v>
      </c>
      <c r="L187" s="1" t="s">
        <v>188</v>
      </c>
      <c r="M187" s="1" t="s">
        <v>998</v>
      </c>
      <c r="N187" s="1">
        <v>88206</v>
      </c>
      <c r="O187" s="1">
        <v>11410</v>
      </c>
      <c r="P187" s="1" t="s">
        <v>137</v>
      </c>
      <c r="AA187" s="4"/>
      <c r="AF187" s="11"/>
    </row>
    <row r="188" spans="9:32">
      <c r="I188" s="1" t="s">
        <v>999</v>
      </c>
      <c r="J188" s="1" t="s">
        <v>1000</v>
      </c>
      <c r="L188" s="1" t="s">
        <v>635</v>
      </c>
      <c r="M188" s="1" t="s">
        <v>1001</v>
      </c>
      <c r="N188" s="1">
        <v>77232</v>
      </c>
      <c r="O188" s="1">
        <v>11118</v>
      </c>
      <c r="P188" s="1" t="s">
        <v>58</v>
      </c>
      <c r="AA188" s="4"/>
      <c r="AF188" s="11"/>
    </row>
    <row r="189" spans="9:32">
      <c r="I189" s="1" t="s">
        <v>1002</v>
      </c>
      <c r="J189" s="1" t="s">
        <v>1003</v>
      </c>
      <c r="L189" s="1" t="s">
        <v>55</v>
      </c>
      <c r="M189" s="1" t="s">
        <v>1004</v>
      </c>
      <c r="N189" s="1">
        <v>77209</v>
      </c>
      <c r="O189" s="1">
        <v>10049</v>
      </c>
      <c r="P189" s="1" t="s">
        <v>58</v>
      </c>
      <c r="AA189" s="4"/>
      <c r="AF189" s="11"/>
    </row>
    <row r="190" spans="9:32">
      <c r="I190" s="1" t="s">
        <v>1005</v>
      </c>
      <c r="J190" s="1" t="s">
        <v>1006</v>
      </c>
      <c r="L190" s="1" t="s">
        <v>183</v>
      </c>
      <c r="M190" s="1" t="s">
        <v>1007</v>
      </c>
      <c r="N190" s="1">
        <v>75303</v>
      </c>
      <c r="O190" s="1">
        <v>10600</v>
      </c>
      <c r="P190" s="1" t="s">
        <v>36</v>
      </c>
      <c r="AA190" s="4"/>
      <c r="AF190" s="11"/>
    </row>
    <row r="191" spans="9:32">
      <c r="I191" s="1" t="s">
        <v>1008</v>
      </c>
      <c r="J191" s="1" t="s">
        <v>1009</v>
      </c>
      <c r="L191" s="1" t="s">
        <v>348</v>
      </c>
      <c r="M191" s="1" t="s">
        <v>348</v>
      </c>
      <c r="N191" s="1">
        <v>88240</v>
      </c>
      <c r="O191" s="1">
        <v>10731</v>
      </c>
      <c r="P191" s="1" t="s">
        <v>182</v>
      </c>
      <c r="AA191" s="4"/>
      <c r="AF191" s="11"/>
    </row>
    <row r="192" spans="9:32">
      <c r="I192" s="1" t="s">
        <v>1010</v>
      </c>
      <c r="J192" s="1" t="s">
        <v>1011</v>
      </c>
      <c r="L192" s="1" t="s">
        <v>188</v>
      </c>
      <c r="M192" s="1" t="s">
        <v>1012</v>
      </c>
      <c r="N192" s="1">
        <v>88208</v>
      </c>
      <c r="O192" s="1">
        <v>11410</v>
      </c>
      <c r="P192" s="1" t="s">
        <v>137</v>
      </c>
      <c r="AA192" s="4"/>
      <c r="AF192" s="11"/>
    </row>
    <row r="193" spans="9:32">
      <c r="I193" s="1" t="s">
        <v>1013</v>
      </c>
      <c r="J193" s="1" t="s">
        <v>1014</v>
      </c>
      <c r="L193" s="1" t="s">
        <v>94</v>
      </c>
      <c r="M193" s="1" t="s">
        <v>1015</v>
      </c>
      <c r="N193" s="1">
        <v>78435</v>
      </c>
      <c r="O193" s="1">
        <v>11436</v>
      </c>
      <c r="P193" s="1" t="s">
        <v>58</v>
      </c>
      <c r="AA193" s="4"/>
      <c r="AF193" s="11"/>
    </row>
    <row r="194" spans="9:32">
      <c r="I194" s="1" t="s">
        <v>1016</v>
      </c>
      <c r="J194" s="1" t="s">
        <v>1017</v>
      </c>
      <c r="L194" s="1" t="s">
        <v>169</v>
      </c>
      <c r="M194" s="1" t="s">
        <v>1018</v>
      </c>
      <c r="N194" s="1">
        <v>80202</v>
      </c>
      <c r="O194" s="1">
        <v>10588</v>
      </c>
      <c r="P194" s="1" t="s">
        <v>91</v>
      </c>
      <c r="AA194" s="4"/>
      <c r="AF194" s="11"/>
    </row>
    <row r="195" spans="9:32">
      <c r="I195" s="1" t="s">
        <v>1019</v>
      </c>
      <c r="J195" s="1" t="s">
        <v>1020</v>
      </c>
      <c r="L195" s="1" t="s">
        <v>603</v>
      </c>
      <c r="M195" s="1" t="s">
        <v>1021</v>
      </c>
      <c r="N195" s="1">
        <v>80245</v>
      </c>
      <c r="O195" s="1">
        <v>10308</v>
      </c>
      <c r="P195" s="1" t="s">
        <v>91</v>
      </c>
      <c r="AA195" s="4"/>
      <c r="AF195" s="11"/>
    </row>
    <row r="196" spans="9:32">
      <c r="I196" s="1" t="s">
        <v>1022</v>
      </c>
      <c r="J196" s="1" t="s">
        <v>1023</v>
      </c>
      <c r="L196" s="1" t="s">
        <v>197</v>
      </c>
      <c r="M196" s="1" t="s">
        <v>1024</v>
      </c>
      <c r="N196" s="1">
        <v>88327</v>
      </c>
      <c r="O196" s="1">
        <v>10626</v>
      </c>
      <c r="P196" s="1" t="s">
        <v>182</v>
      </c>
      <c r="AA196" s="4"/>
      <c r="AF196" s="11"/>
    </row>
    <row r="197" spans="9:32">
      <c r="I197" s="1" t="s">
        <v>1025</v>
      </c>
      <c r="J197" s="1" t="s">
        <v>1026</v>
      </c>
      <c r="L197" s="1" t="s">
        <v>519</v>
      </c>
      <c r="M197" s="1" t="s">
        <v>519</v>
      </c>
      <c r="N197" s="1">
        <v>88440</v>
      </c>
      <c r="O197" s="1">
        <v>10766</v>
      </c>
      <c r="P197" s="1" t="s">
        <v>137</v>
      </c>
      <c r="AA197" s="4"/>
      <c r="AF197" s="11"/>
    </row>
    <row r="198" spans="9:32">
      <c r="I198" s="1" t="s">
        <v>1027</v>
      </c>
      <c r="J198" s="1" t="s">
        <v>1028</v>
      </c>
      <c r="L198" s="1" t="s">
        <v>505</v>
      </c>
      <c r="M198" s="1" t="s">
        <v>1029</v>
      </c>
      <c r="N198" s="1">
        <v>76292</v>
      </c>
      <c r="O198" s="1">
        <v>11525</v>
      </c>
      <c r="P198" s="1" t="s">
        <v>153</v>
      </c>
      <c r="AA198" s="4"/>
      <c r="AF198" s="11"/>
    </row>
    <row r="199" spans="9:32">
      <c r="I199" s="1" t="s">
        <v>1030</v>
      </c>
      <c r="J199" s="1" t="s">
        <v>1031</v>
      </c>
      <c r="L199" s="1" t="s">
        <v>285</v>
      </c>
      <c r="M199" s="1" t="s">
        <v>1032</v>
      </c>
      <c r="N199" s="1">
        <v>70223</v>
      </c>
      <c r="O199" s="1">
        <v>10294</v>
      </c>
      <c r="P199" s="1" t="s">
        <v>43</v>
      </c>
      <c r="AA199" s="4"/>
      <c r="AF199" s="11"/>
    </row>
    <row r="200" spans="9:32">
      <c r="I200" s="1" t="s">
        <v>1033</v>
      </c>
      <c r="J200" s="1" t="s">
        <v>1034</v>
      </c>
      <c r="L200" s="1" t="s">
        <v>630</v>
      </c>
      <c r="M200" s="1" t="s">
        <v>1035</v>
      </c>
      <c r="N200" s="1">
        <v>71335</v>
      </c>
      <c r="O200" s="1">
        <v>11100</v>
      </c>
      <c r="P200" s="1" t="s">
        <v>82</v>
      </c>
      <c r="AA200" s="4"/>
      <c r="AF200" s="11"/>
    </row>
    <row r="201" spans="9:32">
      <c r="I201" s="1" t="s">
        <v>1036</v>
      </c>
      <c r="J201" s="1" t="s">
        <v>1037</v>
      </c>
      <c r="L201" s="1" t="s">
        <v>316</v>
      </c>
      <c r="M201" s="1" t="s">
        <v>1038</v>
      </c>
      <c r="N201" s="1">
        <v>72207</v>
      </c>
      <c r="O201" s="1">
        <v>11185</v>
      </c>
      <c r="P201" s="1" t="s">
        <v>82</v>
      </c>
      <c r="AA201" s="4"/>
      <c r="AF201" s="11"/>
    </row>
    <row r="202" spans="9:32">
      <c r="I202" s="1" t="s">
        <v>1039</v>
      </c>
      <c r="J202" s="1" t="s">
        <v>1040</v>
      </c>
      <c r="L202" s="1" t="s">
        <v>183</v>
      </c>
      <c r="M202" s="1" t="s">
        <v>1041</v>
      </c>
      <c r="N202" s="1">
        <v>75305</v>
      </c>
      <c r="O202" s="1">
        <v>10600</v>
      </c>
      <c r="P202" s="1" t="s">
        <v>36</v>
      </c>
      <c r="AA202" s="4"/>
      <c r="AF202" s="11"/>
    </row>
    <row r="203" spans="9:32">
      <c r="I203" s="1" t="s">
        <v>1042</v>
      </c>
      <c r="J203" s="1" t="s">
        <v>1043</v>
      </c>
      <c r="L203" s="1" t="s">
        <v>197</v>
      </c>
      <c r="M203" s="1" t="s">
        <v>1044</v>
      </c>
      <c r="N203" s="1">
        <v>88325</v>
      </c>
      <c r="O203" s="1">
        <v>10626</v>
      </c>
      <c r="P203" s="1" t="s">
        <v>182</v>
      </c>
      <c r="AA203" s="4"/>
      <c r="AF203" s="11"/>
    </row>
    <row r="204" spans="9:32">
      <c r="I204" s="1" t="s">
        <v>1045</v>
      </c>
      <c r="J204" s="1" t="s">
        <v>1046</v>
      </c>
      <c r="L204" s="1" t="s">
        <v>422</v>
      </c>
      <c r="M204" s="1" t="s">
        <v>1047</v>
      </c>
      <c r="N204" s="1">
        <v>75268</v>
      </c>
      <c r="O204" s="1">
        <v>11495</v>
      </c>
      <c r="P204" s="1" t="s">
        <v>36</v>
      </c>
      <c r="AA204" s="4"/>
      <c r="AF204" s="11"/>
    </row>
    <row r="205" spans="9:32">
      <c r="I205" s="1" t="s">
        <v>1048</v>
      </c>
      <c r="J205" s="1" t="s">
        <v>1049</v>
      </c>
      <c r="L205" s="1" t="s">
        <v>348</v>
      </c>
      <c r="M205" s="1" t="s">
        <v>1050</v>
      </c>
      <c r="N205" s="1">
        <v>88245</v>
      </c>
      <c r="O205" s="1">
        <v>10731</v>
      </c>
      <c r="P205" s="1" t="s">
        <v>182</v>
      </c>
      <c r="AA205" s="4"/>
      <c r="AF205" s="11"/>
    </row>
    <row r="206" spans="9:32">
      <c r="I206" s="1" t="s">
        <v>1051</v>
      </c>
      <c r="J206" s="1" t="s">
        <v>1052</v>
      </c>
      <c r="L206" s="1" t="s">
        <v>215</v>
      </c>
      <c r="M206" s="1" t="s">
        <v>1053</v>
      </c>
      <c r="N206" s="1">
        <v>71217</v>
      </c>
      <c r="O206" s="1">
        <v>11550</v>
      </c>
      <c r="P206" s="1" t="s">
        <v>196</v>
      </c>
      <c r="AA206" s="4"/>
      <c r="AF206" s="11"/>
    </row>
    <row r="207" spans="9:32">
      <c r="I207" s="1" t="s">
        <v>1054</v>
      </c>
      <c r="J207" s="1" t="s">
        <v>1055</v>
      </c>
      <c r="L207" s="1" t="s">
        <v>253</v>
      </c>
      <c r="M207" s="1" t="s">
        <v>536</v>
      </c>
      <c r="N207" s="1">
        <v>88370</v>
      </c>
      <c r="O207" s="1">
        <v>11606</v>
      </c>
      <c r="P207" s="1" t="s">
        <v>137</v>
      </c>
      <c r="AA207" s="4"/>
      <c r="AF207" s="11"/>
    </row>
    <row r="208" spans="9:32">
      <c r="I208" s="1" t="s">
        <v>1056</v>
      </c>
      <c r="J208" s="1" t="s">
        <v>1057</v>
      </c>
      <c r="L208" s="1" t="s">
        <v>55</v>
      </c>
      <c r="M208" s="1" t="s">
        <v>1058</v>
      </c>
      <c r="N208" s="1">
        <v>77215</v>
      </c>
      <c r="O208" s="1">
        <v>10049</v>
      </c>
      <c r="P208" s="1" t="s">
        <v>58</v>
      </c>
      <c r="AA208" s="4"/>
      <c r="AF208" s="11"/>
    </row>
    <row r="209" spans="9:32">
      <c r="I209" s="1" t="s">
        <v>1059</v>
      </c>
      <c r="J209" s="1" t="s">
        <v>1060</v>
      </c>
      <c r="L209" s="1" t="s">
        <v>603</v>
      </c>
      <c r="M209" s="1" t="s">
        <v>1061</v>
      </c>
      <c r="N209" s="1">
        <v>80247</v>
      </c>
      <c r="O209" s="1">
        <v>10308</v>
      </c>
      <c r="P209" s="1" t="s">
        <v>91</v>
      </c>
      <c r="AA209" s="4"/>
      <c r="AF209" s="11"/>
    </row>
    <row r="210" spans="9:32">
      <c r="I210" s="1" t="s">
        <v>1062</v>
      </c>
      <c r="J210" s="1" t="s">
        <v>1063</v>
      </c>
      <c r="L210" s="1" t="s">
        <v>369</v>
      </c>
      <c r="M210" s="1" t="s">
        <v>1064</v>
      </c>
      <c r="N210" s="1">
        <v>88347</v>
      </c>
      <c r="O210" s="1">
        <v>10405</v>
      </c>
      <c r="P210" s="1" t="s">
        <v>182</v>
      </c>
      <c r="AA210" s="4"/>
      <c r="AF210" s="11"/>
    </row>
    <row r="211" spans="9:32">
      <c r="I211" s="1" t="s">
        <v>1065</v>
      </c>
      <c r="J211" s="1" t="s">
        <v>1066</v>
      </c>
      <c r="L211" s="1" t="s">
        <v>443</v>
      </c>
      <c r="M211" s="1" t="s">
        <v>1067</v>
      </c>
      <c r="N211" s="1">
        <v>79285</v>
      </c>
      <c r="O211" s="1">
        <v>11509</v>
      </c>
      <c r="P211" s="1" t="s">
        <v>58</v>
      </c>
      <c r="AA211" s="4"/>
      <c r="AF211" s="11"/>
    </row>
    <row r="212" spans="9:32">
      <c r="I212" s="1" t="s">
        <v>1068</v>
      </c>
      <c r="J212" s="1" t="s">
        <v>1069</v>
      </c>
      <c r="L212" s="1" t="s">
        <v>542</v>
      </c>
      <c r="M212" s="1" t="s">
        <v>542</v>
      </c>
      <c r="N212" s="1">
        <v>79260</v>
      </c>
      <c r="O212" s="1">
        <v>11541</v>
      </c>
      <c r="P212" s="1" t="s">
        <v>58</v>
      </c>
      <c r="AA212" s="4"/>
      <c r="AF212" s="11"/>
    </row>
    <row r="213" spans="9:32">
      <c r="I213" s="1" t="s">
        <v>1070</v>
      </c>
      <c r="J213" s="1" t="s">
        <v>1071</v>
      </c>
      <c r="L213" s="1" t="s">
        <v>548</v>
      </c>
      <c r="M213" s="1" t="s">
        <v>548</v>
      </c>
      <c r="N213" s="1">
        <v>75411</v>
      </c>
      <c r="O213" s="1">
        <v>11312</v>
      </c>
      <c r="P213" s="1" t="s">
        <v>36</v>
      </c>
      <c r="AA213" s="4"/>
      <c r="AF213" s="11"/>
    </row>
    <row r="214" spans="9:32">
      <c r="I214" s="1" t="s">
        <v>1072</v>
      </c>
      <c r="J214" s="1" t="s">
        <v>1073</v>
      </c>
      <c r="L214" s="1" t="s">
        <v>554</v>
      </c>
      <c r="M214" s="1" t="s">
        <v>554</v>
      </c>
      <c r="N214" s="1">
        <v>71101</v>
      </c>
      <c r="O214" s="1">
        <v>10839</v>
      </c>
      <c r="P214" s="1" t="s">
        <v>196</v>
      </c>
      <c r="AA214" s="4"/>
      <c r="AF214" s="11"/>
    </row>
    <row r="215" spans="9:32">
      <c r="I215" s="1" t="s">
        <v>1074</v>
      </c>
      <c r="J215" s="1" t="s">
        <v>1075</v>
      </c>
      <c r="L215" s="1" t="s">
        <v>560</v>
      </c>
      <c r="M215" s="1" t="s">
        <v>560</v>
      </c>
      <c r="N215" s="1">
        <v>71160</v>
      </c>
      <c r="O215" s="1">
        <v>10871</v>
      </c>
      <c r="P215" s="1" t="s">
        <v>196</v>
      </c>
      <c r="AA215" s="4"/>
      <c r="AF215" s="11"/>
    </row>
    <row r="216" spans="9:32">
      <c r="I216" s="1" t="s">
        <v>1076</v>
      </c>
      <c r="J216" s="1" t="s">
        <v>1077</v>
      </c>
      <c r="L216" s="1" t="s">
        <v>566</v>
      </c>
      <c r="M216" s="1" t="s">
        <v>566</v>
      </c>
      <c r="N216" s="1">
        <v>71120</v>
      </c>
      <c r="O216" s="1">
        <v>11568</v>
      </c>
      <c r="P216" s="1" t="s">
        <v>196</v>
      </c>
      <c r="AA216" s="4"/>
      <c r="AF216" s="11"/>
    </row>
    <row r="217" spans="9:32">
      <c r="I217" s="1" t="s">
        <v>1078</v>
      </c>
      <c r="J217" s="1" t="s">
        <v>1079</v>
      </c>
      <c r="L217" s="1" t="s">
        <v>571</v>
      </c>
      <c r="M217" s="1" t="s">
        <v>571</v>
      </c>
      <c r="N217" s="1">
        <v>71140</v>
      </c>
      <c r="O217" s="1">
        <v>11584</v>
      </c>
      <c r="P217" s="1" t="s">
        <v>196</v>
      </c>
      <c r="AA217" s="4"/>
      <c r="AF217" s="11"/>
    </row>
    <row r="218" spans="9:32">
      <c r="I218" s="1" t="s">
        <v>1080</v>
      </c>
      <c r="J218" s="1" t="s">
        <v>1081</v>
      </c>
      <c r="L218" s="1" t="s">
        <v>650</v>
      </c>
      <c r="M218" s="1" t="s">
        <v>1082</v>
      </c>
      <c r="N218" s="1">
        <v>71321</v>
      </c>
      <c r="O218" s="1">
        <v>10928</v>
      </c>
      <c r="P218" s="1" t="s">
        <v>196</v>
      </c>
      <c r="AA218" s="4"/>
      <c r="AF218" s="11"/>
    </row>
    <row r="219" spans="9:32">
      <c r="I219" s="1" t="s">
        <v>1083</v>
      </c>
      <c r="J219" s="1" t="s">
        <v>1084</v>
      </c>
      <c r="L219" s="1" t="s">
        <v>284</v>
      </c>
      <c r="M219" s="1" t="s">
        <v>1085</v>
      </c>
      <c r="N219" s="1">
        <v>75207</v>
      </c>
      <c r="O219" s="1">
        <v>11088</v>
      </c>
      <c r="P219" s="1" t="s">
        <v>36</v>
      </c>
      <c r="AA219" s="4"/>
      <c r="AF219" s="11"/>
    </row>
    <row r="220" spans="9:32">
      <c r="I220" s="1" t="s">
        <v>1086</v>
      </c>
      <c r="J220" s="1" t="s">
        <v>1087</v>
      </c>
      <c r="L220" s="1" t="s">
        <v>248</v>
      </c>
      <c r="M220" s="1" t="s">
        <v>1088</v>
      </c>
      <c r="N220" s="1">
        <v>75353</v>
      </c>
      <c r="O220" s="1">
        <v>10987</v>
      </c>
      <c r="P220" s="1" t="s">
        <v>36</v>
      </c>
      <c r="AA220" s="4"/>
      <c r="AF220" s="11"/>
    </row>
    <row r="221" spans="9:32">
      <c r="I221" s="1" t="s">
        <v>1089</v>
      </c>
      <c r="J221" s="1" t="s">
        <v>1090</v>
      </c>
      <c r="L221" s="1" t="s">
        <v>369</v>
      </c>
      <c r="M221" s="1" t="s">
        <v>1091</v>
      </c>
      <c r="N221" s="1">
        <v>88345</v>
      </c>
      <c r="O221" s="1">
        <v>10405</v>
      </c>
      <c r="P221" s="1" t="s">
        <v>182</v>
      </c>
      <c r="AA221" s="4"/>
      <c r="AF221" s="11"/>
    </row>
    <row r="222" spans="9:32">
      <c r="I222" s="1" t="s">
        <v>1092</v>
      </c>
      <c r="J222" s="1" t="s">
        <v>1093</v>
      </c>
      <c r="L222" s="1" t="s">
        <v>248</v>
      </c>
      <c r="M222" s="1" t="s">
        <v>248</v>
      </c>
      <c r="N222" s="1">
        <v>75350</v>
      </c>
      <c r="O222" s="1">
        <v>10987</v>
      </c>
      <c r="P222" s="1" t="s">
        <v>36</v>
      </c>
      <c r="AA222" s="4"/>
      <c r="AF222" s="11"/>
    </row>
    <row r="223" spans="9:32">
      <c r="I223" s="1" t="s">
        <v>1094</v>
      </c>
      <c r="J223" s="1" t="s">
        <v>1095</v>
      </c>
      <c r="L223" s="1" t="s">
        <v>392</v>
      </c>
      <c r="M223" s="1" t="s">
        <v>89</v>
      </c>
      <c r="N223" s="1">
        <v>71385</v>
      </c>
      <c r="O223" s="1">
        <v>10863</v>
      </c>
      <c r="P223" s="1" t="s">
        <v>196</v>
      </c>
      <c r="AA223" s="4"/>
      <c r="AF223" s="11"/>
    </row>
    <row r="224" spans="9:32">
      <c r="I224" s="1" t="s">
        <v>1096</v>
      </c>
      <c r="J224" s="1" t="s">
        <v>1097</v>
      </c>
      <c r="L224" s="1" t="s">
        <v>542</v>
      </c>
      <c r="M224" s="1" t="s">
        <v>1098</v>
      </c>
      <c r="N224" s="1">
        <v>79268</v>
      </c>
      <c r="O224" s="1">
        <v>11541</v>
      </c>
      <c r="P224" s="1" t="s">
        <v>58</v>
      </c>
      <c r="AA224" s="4"/>
      <c r="AF224" s="11"/>
    </row>
    <row r="225" spans="9:32">
      <c r="I225" s="1" t="s">
        <v>1099</v>
      </c>
      <c r="J225" s="1" t="s">
        <v>1100</v>
      </c>
      <c r="L225" s="1" t="s">
        <v>114</v>
      </c>
      <c r="M225" s="1" t="s">
        <v>1101</v>
      </c>
      <c r="N225" s="1">
        <v>72251</v>
      </c>
      <c r="O225" s="1">
        <v>11142</v>
      </c>
      <c r="P225" s="1" t="s">
        <v>43</v>
      </c>
      <c r="AA225" s="4"/>
      <c r="AF225" s="11"/>
    </row>
    <row r="226" spans="9:32">
      <c r="I226" s="1" t="s">
        <v>1102</v>
      </c>
      <c r="J226" s="1" t="s">
        <v>1103</v>
      </c>
      <c r="L226" s="1" t="s">
        <v>92</v>
      </c>
      <c r="M226" s="1" t="s">
        <v>1104</v>
      </c>
      <c r="N226" s="1">
        <v>77224</v>
      </c>
      <c r="O226" s="1">
        <v>10227</v>
      </c>
      <c r="P226" s="1" t="s">
        <v>58</v>
      </c>
      <c r="AA226" s="4"/>
      <c r="AF226" s="11"/>
    </row>
    <row r="227" spans="9:32">
      <c r="I227" s="1" t="s">
        <v>1105</v>
      </c>
      <c r="J227" s="1" t="s">
        <v>1106</v>
      </c>
      <c r="L227" s="1" t="s">
        <v>123</v>
      </c>
      <c r="M227" s="1" t="s">
        <v>1107</v>
      </c>
      <c r="N227" s="1">
        <v>75324</v>
      </c>
      <c r="O227" s="1">
        <v>11479</v>
      </c>
      <c r="P227" s="1" t="s">
        <v>36</v>
      </c>
      <c r="AA227" s="4"/>
      <c r="AF227" s="11"/>
    </row>
    <row r="228" spans="9:32">
      <c r="I228" s="1" t="s">
        <v>1108</v>
      </c>
      <c r="J228" s="1" t="s">
        <v>1109</v>
      </c>
      <c r="L228" s="1" t="s">
        <v>253</v>
      </c>
      <c r="M228" s="1" t="s">
        <v>253</v>
      </c>
      <c r="N228" s="1">
        <v>88360</v>
      </c>
      <c r="O228" s="1">
        <v>11606</v>
      </c>
      <c r="P228" s="1" t="s">
        <v>137</v>
      </c>
      <c r="AA228" s="4"/>
      <c r="AF228" s="11"/>
    </row>
    <row r="229" spans="9:32">
      <c r="I229" s="1" t="s">
        <v>1110</v>
      </c>
      <c r="J229" s="1" t="s">
        <v>1111</v>
      </c>
      <c r="L229" s="1" t="s">
        <v>316</v>
      </c>
      <c r="M229" s="1" t="s">
        <v>1112</v>
      </c>
      <c r="N229" s="1">
        <v>72209</v>
      </c>
      <c r="O229" s="1">
        <v>11185</v>
      </c>
      <c r="P229" s="1" t="s">
        <v>82</v>
      </c>
      <c r="AA229" s="4"/>
      <c r="AF229" s="11"/>
    </row>
    <row r="230" spans="9:32">
      <c r="I230" s="1" t="s">
        <v>1113</v>
      </c>
      <c r="J230" s="1" t="s">
        <v>1114</v>
      </c>
      <c r="L230" s="1" t="s">
        <v>197</v>
      </c>
      <c r="M230" s="1" t="s">
        <v>1115</v>
      </c>
      <c r="N230" s="1">
        <v>88323</v>
      </c>
      <c r="O230" s="1">
        <v>10626</v>
      </c>
      <c r="P230" s="1" t="s">
        <v>182</v>
      </c>
      <c r="AA230" s="4"/>
      <c r="AF230" s="11"/>
    </row>
    <row r="231" spans="9:32">
      <c r="I231" s="1" t="s">
        <v>1116</v>
      </c>
      <c r="J231" s="1" t="s">
        <v>1117</v>
      </c>
      <c r="L231" s="1" t="s">
        <v>436</v>
      </c>
      <c r="M231" s="1" t="s">
        <v>1118</v>
      </c>
      <c r="N231" s="1">
        <v>75283</v>
      </c>
      <c r="O231" s="1">
        <v>10499</v>
      </c>
      <c r="P231" s="1" t="s">
        <v>36</v>
      </c>
      <c r="AA231" s="4"/>
      <c r="AF231" s="11"/>
    </row>
    <row r="232" spans="9:32">
      <c r="I232" s="1" t="s">
        <v>1119</v>
      </c>
      <c r="J232" s="1" t="s">
        <v>1120</v>
      </c>
      <c r="L232" s="1" t="s">
        <v>325</v>
      </c>
      <c r="M232" s="1" t="s">
        <v>1121</v>
      </c>
      <c r="N232" s="1">
        <v>75275</v>
      </c>
      <c r="O232" s="1">
        <v>11215</v>
      </c>
      <c r="P232" s="1" t="s">
        <v>36</v>
      </c>
      <c r="AA232" s="4"/>
      <c r="AF232" s="11"/>
    </row>
    <row r="233" spans="9:32">
      <c r="I233" s="1" t="s">
        <v>1122</v>
      </c>
      <c r="J233" s="1" t="s">
        <v>1123</v>
      </c>
      <c r="L233" s="1" t="s">
        <v>210</v>
      </c>
      <c r="M233" s="1" t="s">
        <v>1124</v>
      </c>
      <c r="N233" s="1">
        <v>75245</v>
      </c>
      <c r="O233" s="1">
        <v>11231</v>
      </c>
      <c r="P233" s="1" t="s">
        <v>36</v>
      </c>
      <c r="AA233" s="4"/>
      <c r="AF233" s="11"/>
    </row>
    <row r="234" spans="9:32">
      <c r="I234" s="1" t="s">
        <v>1125</v>
      </c>
      <c r="J234" s="1" t="s">
        <v>1126</v>
      </c>
      <c r="L234" s="1" t="s">
        <v>272</v>
      </c>
      <c r="M234" s="1" t="s">
        <v>272</v>
      </c>
      <c r="N234" s="1">
        <v>88220</v>
      </c>
      <c r="O234" s="1">
        <v>10570</v>
      </c>
      <c r="P234" s="1" t="s">
        <v>182</v>
      </c>
      <c r="AA234" s="4"/>
      <c r="AF234" s="11"/>
    </row>
    <row r="235" spans="9:32">
      <c r="I235" s="1" t="s">
        <v>1127</v>
      </c>
      <c r="J235" s="1" t="s">
        <v>1128</v>
      </c>
      <c r="L235" s="1" t="s">
        <v>248</v>
      </c>
      <c r="M235" s="1" t="s">
        <v>1129</v>
      </c>
      <c r="N235" s="1">
        <v>75356</v>
      </c>
      <c r="O235" s="1">
        <v>10987</v>
      </c>
      <c r="P235" s="1" t="s">
        <v>36</v>
      </c>
      <c r="AA235" s="4"/>
      <c r="AF235" s="11"/>
    </row>
    <row r="236" spans="9:32">
      <c r="I236" s="1" t="s">
        <v>1130</v>
      </c>
      <c r="J236" s="1" t="s">
        <v>1131</v>
      </c>
      <c r="L236" s="1" t="s">
        <v>92</v>
      </c>
      <c r="M236" s="1" t="s">
        <v>1132</v>
      </c>
      <c r="N236" s="1">
        <v>77223</v>
      </c>
      <c r="O236" s="1">
        <v>10227</v>
      </c>
      <c r="P236" s="1" t="s">
        <v>58</v>
      </c>
      <c r="AA236" s="4"/>
      <c r="AF236" s="11"/>
    </row>
    <row r="237" spans="9:32">
      <c r="I237" s="1" t="s">
        <v>1133</v>
      </c>
      <c r="J237" s="1" t="s">
        <v>1134</v>
      </c>
      <c r="L237" s="1" t="s">
        <v>603</v>
      </c>
      <c r="M237" s="1" t="s">
        <v>1135</v>
      </c>
      <c r="N237" s="1">
        <v>80249</v>
      </c>
      <c r="O237" s="1">
        <v>10308</v>
      </c>
      <c r="P237" s="1" t="s">
        <v>91</v>
      </c>
      <c r="AA237" s="4"/>
      <c r="AF237" s="11"/>
    </row>
    <row r="238" spans="9:32">
      <c r="I238" s="1" t="s">
        <v>1136</v>
      </c>
      <c r="J238" s="1" t="s">
        <v>1137</v>
      </c>
      <c r="L238" s="1" t="s">
        <v>635</v>
      </c>
      <c r="M238" s="1" t="s">
        <v>1138</v>
      </c>
      <c r="N238" s="1">
        <v>77234</v>
      </c>
      <c r="O238" s="1">
        <v>11118</v>
      </c>
      <c r="P238" s="1" t="s">
        <v>58</v>
      </c>
      <c r="AA238" s="4"/>
      <c r="AF238" s="11"/>
    </row>
    <row r="239" spans="9:32">
      <c r="I239" s="1" t="s">
        <v>1139</v>
      </c>
      <c r="J239" s="1" t="s">
        <v>1140</v>
      </c>
      <c r="L239" s="1" t="s">
        <v>377</v>
      </c>
      <c r="M239" s="1" t="s">
        <v>1141</v>
      </c>
      <c r="N239" s="1">
        <v>71244</v>
      </c>
      <c r="O239" s="1">
        <v>10847</v>
      </c>
      <c r="P239" s="1" t="s">
        <v>196</v>
      </c>
      <c r="AA239" s="4"/>
      <c r="AF239" s="11"/>
    </row>
    <row r="240" spans="9:32">
      <c r="I240" s="1" t="s">
        <v>1142</v>
      </c>
      <c r="J240" s="1" t="s">
        <v>1143</v>
      </c>
      <c r="L240" s="1" t="s">
        <v>591</v>
      </c>
      <c r="M240" s="1" t="s">
        <v>591</v>
      </c>
      <c r="N240" s="1">
        <v>75414</v>
      </c>
      <c r="O240" s="1">
        <v>11339</v>
      </c>
      <c r="P240" s="1" t="s">
        <v>36</v>
      </c>
      <c r="AA240" s="4"/>
      <c r="AF240" s="11"/>
    </row>
    <row r="241" spans="9:32">
      <c r="I241" s="1" t="s">
        <v>1144</v>
      </c>
      <c r="J241" s="1" t="s">
        <v>1145</v>
      </c>
      <c r="L241" s="1" t="s">
        <v>597</v>
      </c>
      <c r="M241" s="1" t="s">
        <v>597</v>
      </c>
      <c r="N241" s="1">
        <v>74260</v>
      </c>
      <c r="O241" s="1">
        <v>11045</v>
      </c>
      <c r="P241" s="1" t="s">
        <v>82</v>
      </c>
      <c r="AA241" s="4"/>
      <c r="AF241" s="11"/>
    </row>
    <row r="242" spans="9:32">
      <c r="I242" s="1" t="s">
        <v>1146</v>
      </c>
      <c r="J242" s="1" t="s">
        <v>1147</v>
      </c>
      <c r="L242" s="1" t="s">
        <v>597</v>
      </c>
      <c r="M242" s="1" t="s">
        <v>1148</v>
      </c>
      <c r="N242" s="1">
        <v>74266</v>
      </c>
      <c r="O242" s="1">
        <v>11045</v>
      </c>
      <c r="P242" s="1" t="s">
        <v>82</v>
      </c>
      <c r="AA242" s="4"/>
      <c r="AF242" s="11"/>
    </row>
    <row r="243" spans="9:32">
      <c r="I243" s="1" t="s">
        <v>1149</v>
      </c>
      <c r="J243" s="1" t="s">
        <v>1150</v>
      </c>
      <c r="L243" s="1" t="s">
        <v>369</v>
      </c>
      <c r="M243" s="1" t="s">
        <v>1151</v>
      </c>
      <c r="N243" s="1">
        <v>88348</v>
      </c>
      <c r="O243" s="1">
        <v>10405</v>
      </c>
      <c r="P243" s="1" t="s">
        <v>182</v>
      </c>
      <c r="AA243" s="4"/>
      <c r="AF243" s="11"/>
    </row>
    <row r="244" spans="9:32">
      <c r="I244" s="1" t="s">
        <v>1152</v>
      </c>
      <c r="J244" s="1" t="s">
        <v>1153</v>
      </c>
      <c r="L244" s="1" t="s">
        <v>248</v>
      </c>
      <c r="M244" s="1" t="s">
        <v>1154</v>
      </c>
      <c r="N244" s="1">
        <v>75357</v>
      </c>
      <c r="O244" s="1">
        <v>10987</v>
      </c>
      <c r="P244" s="1" t="s">
        <v>36</v>
      </c>
      <c r="AA244" s="4"/>
      <c r="AF244" s="11"/>
    </row>
    <row r="245" spans="9:32">
      <c r="I245" s="1" t="s">
        <v>1155</v>
      </c>
      <c r="J245" s="1" t="s">
        <v>1156</v>
      </c>
      <c r="L245" s="1" t="s">
        <v>635</v>
      </c>
      <c r="M245" s="1" t="s">
        <v>1157</v>
      </c>
      <c r="N245" s="1">
        <v>77233</v>
      </c>
      <c r="O245" s="1">
        <v>11118</v>
      </c>
      <c r="P245" s="1" t="s">
        <v>58</v>
      </c>
      <c r="AA245" s="4"/>
      <c r="AF245" s="11"/>
    </row>
    <row r="246" spans="9:32">
      <c r="I246" s="1" t="s">
        <v>1158</v>
      </c>
      <c r="J246" s="1" t="s">
        <v>1159</v>
      </c>
      <c r="L246" s="1" t="s">
        <v>422</v>
      </c>
      <c r="M246" s="1" t="s">
        <v>1160</v>
      </c>
      <c r="N246" s="1">
        <v>75265</v>
      </c>
      <c r="O246" s="1">
        <v>11495</v>
      </c>
      <c r="P246" s="1" t="s">
        <v>36</v>
      </c>
      <c r="AA246" s="4"/>
      <c r="AF246" s="11"/>
    </row>
    <row r="247" spans="9:32">
      <c r="I247" s="1" t="s">
        <v>1161</v>
      </c>
      <c r="J247" s="1" t="s">
        <v>1162</v>
      </c>
      <c r="L247" s="1" t="s">
        <v>223</v>
      </c>
      <c r="M247" s="1" t="s">
        <v>1163</v>
      </c>
      <c r="N247" s="1">
        <v>76272</v>
      </c>
      <c r="O247" s="1">
        <v>11533</v>
      </c>
      <c r="P247" s="1" t="s">
        <v>153</v>
      </c>
      <c r="AA247" s="4"/>
      <c r="AF247" s="11"/>
    </row>
    <row r="248" spans="9:32">
      <c r="I248" s="1" t="s">
        <v>1164</v>
      </c>
      <c r="J248" s="1" t="s">
        <v>1165</v>
      </c>
      <c r="L248" s="1" t="s">
        <v>603</v>
      </c>
      <c r="M248" s="1" t="s">
        <v>603</v>
      </c>
      <c r="N248" s="1">
        <v>80240</v>
      </c>
      <c r="O248" s="1">
        <v>10308</v>
      </c>
      <c r="P248" s="1" t="s">
        <v>91</v>
      </c>
      <c r="AA248" s="4"/>
      <c r="AF248" s="11"/>
    </row>
    <row r="249" spans="9:32">
      <c r="I249" s="1" t="s">
        <v>1166</v>
      </c>
      <c r="J249" s="1" t="s">
        <v>1167</v>
      </c>
      <c r="L249" s="1" t="s">
        <v>285</v>
      </c>
      <c r="M249" s="1" t="s">
        <v>1168</v>
      </c>
      <c r="N249" s="1">
        <v>70224</v>
      </c>
      <c r="O249" s="1">
        <v>10294</v>
      </c>
      <c r="P249" s="1" t="s">
        <v>43</v>
      </c>
      <c r="AA249" s="4"/>
      <c r="AF249" s="11"/>
    </row>
    <row r="250" spans="9:32">
      <c r="I250" s="1" t="s">
        <v>1169</v>
      </c>
      <c r="J250" s="1" t="s">
        <v>1170</v>
      </c>
      <c r="L250" s="1" t="s">
        <v>41</v>
      </c>
      <c r="M250" s="1" t="s">
        <v>41</v>
      </c>
      <c r="N250" s="1">
        <v>72270</v>
      </c>
      <c r="O250" s="1">
        <v>11061</v>
      </c>
      <c r="P250" s="1" t="s">
        <v>43</v>
      </c>
      <c r="AA250" s="4"/>
      <c r="AF250" s="11"/>
    </row>
    <row r="251" spans="9:32">
      <c r="I251" s="1" t="s">
        <v>1171</v>
      </c>
      <c r="J251" s="1" t="s">
        <v>1172</v>
      </c>
      <c r="L251" s="1" t="s">
        <v>253</v>
      </c>
      <c r="M251" s="1" t="s">
        <v>1173</v>
      </c>
      <c r="N251" s="1">
        <v>88375</v>
      </c>
      <c r="O251" s="1">
        <v>11606</v>
      </c>
      <c r="P251" s="1" t="s">
        <v>137</v>
      </c>
      <c r="AA251" s="4"/>
      <c r="AF251" s="11"/>
    </row>
    <row r="252" spans="9:32">
      <c r="I252" s="1" t="s">
        <v>1174</v>
      </c>
      <c r="J252" s="1" t="s">
        <v>1175</v>
      </c>
      <c r="L252" s="1" t="s">
        <v>92</v>
      </c>
      <c r="M252" s="1" t="s">
        <v>1176</v>
      </c>
      <c r="N252" s="1">
        <v>77225</v>
      </c>
      <c r="O252" s="1">
        <v>10227</v>
      </c>
      <c r="P252" s="1" t="s">
        <v>58</v>
      </c>
      <c r="AA252" s="4"/>
      <c r="AF252" s="11"/>
    </row>
    <row r="253" spans="9:32">
      <c r="I253" s="1" t="s">
        <v>1177</v>
      </c>
      <c r="J253" s="1" t="s">
        <v>1178</v>
      </c>
      <c r="L253" s="1" t="s">
        <v>41</v>
      </c>
      <c r="M253" s="1" t="s">
        <v>1179</v>
      </c>
      <c r="N253" s="1">
        <v>72283</v>
      </c>
      <c r="O253" s="1">
        <v>11061</v>
      </c>
      <c r="P253" s="1" t="s">
        <v>43</v>
      </c>
      <c r="AA253" s="4"/>
      <c r="AF253" s="11"/>
    </row>
    <row r="254" spans="9:32">
      <c r="I254" s="1" t="s">
        <v>1180</v>
      </c>
      <c r="J254" s="1" t="s">
        <v>1181</v>
      </c>
      <c r="L254" s="1" t="s">
        <v>183</v>
      </c>
      <c r="M254" s="1" t="s">
        <v>1182</v>
      </c>
      <c r="N254" s="1">
        <v>75306</v>
      </c>
      <c r="O254" s="1">
        <v>10600</v>
      </c>
      <c r="P254" s="1" t="s">
        <v>36</v>
      </c>
      <c r="AA254" s="4"/>
      <c r="AF254" s="11"/>
    </row>
    <row r="255" spans="9:32">
      <c r="I255" s="1" t="s">
        <v>1183</v>
      </c>
      <c r="J255" s="1" t="s">
        <v>1184</v>
      </c>
      <c r="L255" s="1" t="s">
        <v>284</v>
      </c>
      <c r="M255" s="1" t="s">
        <v>284</v>
      </c>
      <c r="N255" s="1">
        <v>75000</v>
      </c>
      <c r="O255" s="1">
        <v>11088</v>
      </c>
      <c r="P255" s="1" t="s">
        <v>36</v>
      </c>
      <c r="AA255" s="4"/>
      <c r="AF255" s="11"/>
    </row>
    <row r="256" spans="9:32">
      <c r="I256" s="1" t="s">
        <v>1185</v>
      </c>
      <c r="J256" s="1" t="s">
        <v>1186</v>
      </c>
      <c r="L256" s="1" t="s">
        <v>624</v>
      </c>
      <c r="M256" s="1" t="s">
        <v>624</v>
      </c>
      <c r="N256" s="1">
        <v>74230</v>
      </c>
      <c r="O256" s="1">
        <v>11622</v>
      </c>
      <c r="P256" s="1" t="s">
        <v>82</v>
      </c>
      <c r="AA256" s="4"/>
      <c r="AF256" s="11"/>
    </row>
    <row r="257" spans="9:32">
      <c r="I257" s="1" t="s">
        <v>1187</v>
      </c>
      <c r="J257" s="1" t="s">
        <v>1188</v>
      </c>
      <c r="L257" s="1" t="s">
        <v>308</v>
      </c>
      <c r="M257" s="1" t="s">
        <v>1189</v>
      </c>
      <c r="N257" s="1">
        <v>73250</v>
      </c>
      <c r="O257" s="1">
        <v>11444</v>
      </c>
      <c r="P257" s="1" t="s">
        <v>168</v>
      </c>
      <c r="AA257" s="4"/>
      <c r="AF257" s="11"/>
    </row>
    <row r="258" spans="9:32">
      <c r="I258" s="1" t="s">
        <v>1190</v>
      </c>
      <c r="J258" s="1" t="s">
        <v>1191</v>
      </c>
      <c r="L258" s="1" t="s">
        <v>519</v>
      </c>
      <c r="M258" s="1" t="s">
        <v>1192</v>
      </c>
      <c r="N258" s="1">
        <v>88444</v>
      </c>
      <c r="O258" s="1">
        <v>10766</v>
      </c>
      <c r="P258" s="1" t="s">
        <v>137</v>
      </c>
      <c r="AA258" s="4"/>
      <c r="AF258" s="11"/>
    </row>
    <row r="259" spans="9:32">
      <c r="I259" s="1" t="s">
        <v>1193</v>
      </c>
      <c r="J259" s="1" t="s">
        <v>1194</v>
      </c>
      <c r="L259" s="1" t="s">
        <v>630</v>
      </c>
      <c r="M259" s="1" t="s">
        <v>630</v>
      </c>
      <c r="N259" s="1">
        <v>71330</v>
      </c>
      <c r="O259" s="1">
        <v>11100</v>
      </c>
      <c r="P259" s="1" t="s">
        <v>82</v>
      </c>
      <c r="AA259" s="4"/>
      <c r="AF259" s="11"/>
    </row>
    <row r="260" spans="9:32">
      <c r="I260" s="1" t="s">
        <v>1195</v>
      </c>
      <c r="J260" s="1" t="s">
        <v>1196</v>
      </c>
      <c r="L260" s="1" t="s">
        <v>630</v>
      </c>
      <c r="M260" s="1" t="s">
        <v>1197</v>
      </c>
      <c r="N260" s="1">
        <v>71333</v>
      </c>
      <c r="O260" s="1">
        <v>11100</v>
      </c>
      <c r="P260" s="1" t="s">
        <v>82</v>
      </c>
      <c r="AA260" s="4"/>
      <c r="AF260" s="11"/>
    </row>
    <row r="261" spans="9:32">
      <c r="I261" s="1" t="s">
        <v>1198</v>
      </c>
      <c r="J261" s="1" t="s">
        <v>1199</v>
      </c>
      <c r="L261" s="1" t="s">
        <v>74</v>
      </c>
      <c r="M261" s="1" t="s">
        <v>1200</v>
      </c>
      <c r="N261" s="1">
        <v>77243</v>
      </c>
      <c r="O261" s="1">
        <v>11428</v>
      </c>
      <c r="P261" s="1" t="s">
        <v>58</v>
      </c>
      <c r="AA261" s="4"/>
      <c r="AF261" s="11"/>
    </row>
    <row r="262" spans="9:32">
      <c r="I262" s="1" t="s">
        <v>1201</v>
      </c>
      <c r="J262" s="1" t="s">
        <v>1202</v>
      </c>
      <c r="L262" s="1" t="s">
        <v>55</v>
      </c>
      <c r="M262" s="1" t="s">
        <v>1203</v>
      </c>
      <c r="N262" s="1">
        <v>77207</v>
      </c>
      <c r="O262" s="1">
        <v>10049</v>
      </c>
      <c r="P262" s="1" t="s">
        <v>58</v>
      </c>
      <c r="AA262" s="4"/>
      <c r="AF262" s="11"/>
    </row>
    <row r="263" spans="9:32">
      <c r="I263" s="1" t="s">
        <v>1204</v>
      </c>
      <c r="J263" s="1" t="s">
        <v>1205</v>
      </c>
      <c r="L263" s="1" t="s">
        <v>635</v>
      </c>
      <c r="M263" s="1" t="s">
        <v>635</v>
      </c>
      <c r="N263" s="1">
        <v>77230</v>
      </c>
      <c r="O263" s="1">
        <v>11118</v>
      </c>
      <c r="P263" s="1" t="s">
        <v>58</v>
      </c>
      <c r="AA263" s="4"/>
      <c r="AF263" s="11"/>
    </row>
    <row r="264" spans="9:32">
      <c r="I264" s="1" t="s">
        <v>1206</v>
      </c>
      <c r="J264" s="1" t="s">
        <v>1207</v>
      </c>
      <c r="L264" s="1" t="s">
        <v>140</v>
      </c>
      <c r="M264" s="1" t="s">
        <v>1208</v>
      </c>
      <c r="N264" s="1">
        <v>70234</v>
      </c>
      <c r="O264" s="1">
        <v>10197</v>
      </c>
      <c r="P264" s="1" t="s">
        <v>43</v>
      </c>
      <c r="AA264" s="4"/>
      <c r="AF264" s="11"/>
    </row>
    <row r="265" spans="9:32">
      <c r="I265" s="1" t="s">
        <v>1209</v>
      </c>
      <c r="J265" s="1" t="s">
        <v>1210</v>
      </c>
      <c r="L265" s="1" t="s">
        <v>169</v>
      </c>
      <c r="M265" s="1" t="s">
        <v>1211</v>
      </c>
      <c r="N265" s="1">
        <v>80208</v>
      </c>
      <c r="O265" s="1">
        <v>10588</v>
      </c>
      <c r="P265" s="1" t="s">
        <v>91</v>
      </c>
      <c r="AA265" s="4"/>
      <c r="AF265" s="11"/>
    </row>
    <row r="266" spans="9:32">
      <c r="I266" s="1" t="s">
        <v>1212</v>
      </c>
      <c r="J266" s="1" t="s">
        <v>1213</v>
      </c>
      <c r="L266" s="1" t="s">
        <v>223</v>
      </c>
      <c r="M266" s="1" t="s">
        <v>1214</v>
      </c>
      <c r="N266" s="1">
        <v>76275</v>
      </c>
      <c r="O266" s="1">
        <v>11533</v>
      </c>
      <c r="P266" s="1" t="s">
        <v>153</v>
      </c>
      <c r="AA266" s="4"/>
      <c r="AF266" s="11"/>
    </row>
    <row r="267" spans="9:32">
      <c r="I267" s="1" t="s">
        <v>1215</v>
      </c>
      <c r="J267" s="1" t="s">
        <v>1216</v>
      </c>
      <c r="L267" s="1" t="s">
        <v>407</v>
      </c>
      <c r="M267" s="1" t="s">
        <v>1217</v>
      </c>
      <c r="N267" s="1">
        <v>70202</v>
      </c>
      <c r="O267" s="1">
        <v>11487</v>
      </c>
      <c r="P267" s="1" t="s">
        <v>43</v>
      </c>
      <c r="AA267" s="4"/>
      <c r="AF267" s="11"/>
    </row>
    <row r="268" spans="9:32">
      <c r="I268" s="1" t="s">
        <v>1218</v>
      </c>
      <c r="J268" s="1" t="s">
        <v>1219</v>
      </c>
      <c r="L268" s="1" t="s">
        <v>348</v>
      </c>
      <c r="M268" s="1" t="s">
        <v>1220</v>
      </c>
      <c r="N268" s="1">
        <v>88247</v>
      </c>
      <c r="O268" s="1">
        <v>10731</v>
      </c>
      <c r="P268" s="1" t="s">
        <v>182</v>
      </c>
      <c r="AA268" s="4"/>
      <c r="AF268" s="11"/>
    </row>
    <row r="269" spans="9:32">
      <c r="I269" s="1" t="s">
        <v>1221</v>
      </c>
      <c r="J269" s="1" t="s">
        <v>1222</v>
      </c>
      <c r="L269" s="1" t="s">
        <v>296</v>
      </c>
      <c r="M269" s="1" t="s">
        <v>296</v>
      </c>
      <c r="N269" s="1">
        <v>71300</v>
      </c>
      <c r="O269" s="1">
        <v>11126</v>
      </c>
      <c r="P269" s="1" t="s">
        <v>82</v>
      </c>
      <c r="AA269" s="4"/>
      <c r="AF269" s="11"/>
    </row>
    <row r="270" spans="9:32">
      <c r="I270" s="1" t="s">
        <v>1223</v>
      </c>
      <c r="J270" s="1" t="s">
        <v>1224</v>
      </c>
      <c r="L270" s="1" t="s">
        <v>198</v>
      </c>
      <c r="M270" s="1" t="s">
        <v>1225</v>
      </c>
      <c r="N270" s="1">
        <v>88307</v>
      </c>
      <c r="O270" s="1">
        <v>10243</v>
      </c>
      <c r="P270" s="1" t="s">
        <v>137</v>
      </c>
      <c r="AA270" s="4"/>
      <c r="AF270" s="11"/>
    </row>
    <row r="271" spans="9:32">
      <c r="I271" s="1" t="s">
        <v>1226</v>
      </c>
      <c r="J271" s="1" t="s">
        <v>1227</v>
      </c>
      <c r="L271" s="1" t="s">
        <v>114</v>
      </c>
      <c r="M271" s="1" t="s">
        <v>114</v>
      </c>
      <c r="N271" s="1">
        <v>72250</v>
      </c>
      <c r="O271" s="1">
        <v>11142</v>
      </c>
      <c r="P271" s="1" t="s">
        <v>43</v>
      </c>
      <c r="AA271" s="4"/>
      <c r="AF271" s="11"/>
    </row>
    <row r="272" spans="9:32">
      <c r="I272" s="1" t="s">
        <v>1228</v>
      </c>
      <c r="J272" s="1" t="s">
        <v>1229</v>
      </c>
      <c r="L272" s="1" t="s">
        <v>197</v>
      </c>
      <c r="M272" s="1" t="s">
        <v>1230</v>
      </c>
      <c r="N272" s="1">
        <v>88326</v>
      </c>
      <c r="O272" s="1">
        <v>10626</v>
      </c>
      <c r="P272" s="1" t="s">
        <v>182</v>
      </c>
      <c r="AA272" s="4"/>
      <c r="AF272" s="11"/>
    </row>
    <row r="273" spans="9:32">
      <c r="I273" s="1" t="s">
        <v>1231</v>
      </c>
      <c r="J273" s="1" t="s">
        <v>1232</v>
      </c>
      <c r="L273" s="1" t="s">
        <v>107</v>
      </c>
      <c r="M273" s="1" t="s">
        <v>1233</v>
      </c>
      <c r="N273" s="1">
        <v>73205</v>
      </c>
      <c r="O273" s="1">
        <v>11452</v>
      </c>
      <c r="P273" s="1" t="s">
        <v>168</v>
      </c>
      <c r="AA273" s="4"/>
      <c r="AF273" s="11"/>
    </row>
    <row r="274" spans="9:32">
      <c r="I274" s="1" t="s">
        <v>1234</v>
      </c>
      <c r="J274" s="1" t="s">
        <v>1235</v>
      </c>
      <c r="L274" s="1" t="s">
        <v>650</v>
      </c>
      <c r="M274" s="1" t="s">
        <v>650</v>
      </c>
      <c r="N274" s="1">
        <v>71320</v>
      </c>
      <c r="O274" s="1">
        <v>10928</v>
      </c>
      <c r="P274" s="1" t="s">
        <v>196</v>
      </c>
      <c r="AA274" s="4"/>
      <c r="AF274" s="11"/>
    </row>
    <row r="275" spans="9:32">
      <c r="I275" s="1" t="s">
        <v>1236</v>
      </c>
      <c r="J275" s="1" t="s">
        <v>1237</v>
      </c>
      <c r="L275" s="1" t="s">
        <v>307</v>
      </c>
      <c r="M275" s="1" t="s">
        <v>1238</v>
      </c>
      <c r="N275" s="1">
        <v>72227</v>
      </c>
      <c r="O275" s="1">
        <v>11177</v>
      </c>
      <c r="P275" s="1" t="s">
        <v>82</v>
      </c>
      <c r="AA275" s="4"/>
      <c r="AF275" s="11"/>
    </row>
    <row r="276" spans="9:32">
      <c r="I276" s="1" t="s">
        <v>1239</v>
      </c>
      <c r="J276" s="1" t="s">
        <v>1240</v>
      </c>
      <c r="L276" s="1" t="s">
        <v>188</v>
      </c>
      <c r="M276" s="1" t="s">
        <v>1241</v>
      </c>
      <c r="N276" s="1">
        <v>88113</v>
      </c>
      <c r="O276" s="1">
        <v>11410</v>
      </c>
      <c r="P276" s="1" t="s">
        <v>137</v>
      </c>
      <c r="AA276" s="4"/>
      <c r="AF276" s="11"/>
    </row>
    <row r="277" spans="9:32">
      <c r="I277" s="1" t="s">
        <v>1242</v>
      </c>
      <c r="J277" s="1" t="s">
        <v>1243</v>
      </c>
      <c r="L277" s="1" t="s">
        <v>542</v>
      </c>
      <c r="M277" s="1" t="s">
        <v>1244</v>
      </c>
      <c r="N277" s="1">
        <v>79262</v>
      </c>
      <c r="O277" s="1">
        <v>11541</v>
      </c>
      <c r="P277" s="1" t="s">
        <v>58</v>
      </c>
      <c r="AA277" s="4"/>
      <c r="AF277" s="11"/>
    </row>
    <row r="278" spans="9:32">
      <c r="I278" s="1" t="s">
        <v>1245</v>
      </c>
      <c r="J278" s="1" t="s">
        <v>1246</v>
      </c>
      <c r="L278" s="1" t="s">
        <v>635</v>
      </c>
      <c r="M278" s="1" t="s">
        <v>1247</v>
      </c>
      <c r="N278" s="1">
        <v>77231</v>
      </c>
      <c r="O278" s="1">
        <v>11118</v>
      </c>
      <c r="P278" s="1" t="s">
        <v>58</v>
      </c>
      <c r="AA278" s="4"/>
      <c r="AF278" s="11"/>
    </row>
    <row r="279" spans="9:32">
      <c r="I279" s="1" t="s">
        <v>1248</v>
      </c>
      <c r="J279" s="1" t="s">
        <v>1249</v>
      </c>
      <c r="L279" s="1" t="s">
        <v>55</v>
      </c>
      <c r="M279" s="1" t="s">
        <v>1250</v>
      </c>
      <c r="N279" s="1">
        <v>77203</v>
      </c>
      <c r="O279" s="1">
        <v>10049</v>
      </c>
      <c r="P279" s="1" t="s">
        <v>58</v>
      </c>
      <c r="AA279" s="4"/>
      <c r="AF279" s="11"/>
    </row>
    <row r="280" spans="9:32">
      <c r="I280" s="1" t="s">
        <v>1251</v>
      </c>
      <c r="J280" s="1" t="s">
        <v>1252</v>
      </c>
      <c r="L280" s="1" t="s">
        <v>139</v>
      </c>
      <c r="M280" s="1" t="s">
        <v>1253</v>
      </c>
      <c r="N280" s="1">
        <v>76254</v>
      </c>
      <c r="O280" s="1">
        <v>10391</v>
      </c>
      <c r="P280" s="1" t="s">
        <v>36</v>
      </c>
      <c r="AA280" s="4"/>
      <c r="AF280" s="11"/>
    </row>
    <row r="281" spans="9:32">
      <c r="I281" s="1" t="s">
        <v>1254</v>
      </c>
      <c r="J281" s="1" t="s">
        <v>1255</v>
      </c>
      <c r="L281" s="1" t="s">
        <v>307</v>
      </c>
      <c r="M281" s="1" t="s">
        <v>307</v>
      </c>
      <c r="N281" s="1">
        <v>72220</v>
      </c>
      <c r="O281" s="1">
        <v>11177</v>
      </c>
      <c r="P281" s="1" t="s">
        <v>82</v>
      </c>
      <c r="AA281" s="4"/>
      <c r="AF281" s="11"/>
    </row>
    <row r="282" spans="9:32">
      <c r="I282" s="1" t="s">
        <v>1256</v>
      </c>
      <c r="J282" s="1" t="s">
        <v>1257</v>
      </c>
      <c r="L282" s="1" t="s">
        <v>635</v>
      </c>
      <c r="M282" s="1" t="s">
        <v>1258</v>
      </c>
      <c r="N282" s="1">
        <v>77236</v>
      </c>
      <c r="O282" s="1">
        <v>11118</v>
      </c>
      <c r="P282" s="1" t="s">
        <v>58</v>
      </c>
      <c r="AA282" s="4"/>
      <c r="AF282" s="11"/>
    </row>
    <row r="283" spans="9:32">
      <c r="I283" s="1" t="s">
        <v>1259</v>
      </c>
      <c r="J283" s="1" t="s">
        <v>1260</v>
      </c>
      <c r="L283" s="1" t="s">
        <v>139</v>
      </c>
      <c r="M283" s="1" t="s">
        <v>1261</v>
      </c>
      <c r="N283" s="1">
        <v>76259</v>
      </c>
      <c r="O283" s="1">
        <v>10391</v>
      </c>
      <c r="P283" s="1" t="s">
        <v>36</v>
      </c>
      <c r="AA283" s="4"/>
      <c r="AF283" s="11"/>
    </row>
    <row r="284" spans="9:32">
      <c r="I284" s="1" t="s">
        <v>1262</v>
      </c>
      <c r="J284" s="1" t="s">
        <v>1263</v>
      </c>
      <c r="L284" s="1" t="s">
        <v>316</v>
      </c>
      <c r="M284" s="1" t="s">
        <v>316</v>
      </c>
      <c r="N284" s="1">
        <v>72000</v>
      </c>
      <c r="O284" s="1">
        <v>11185</v>
      </c>
      <c r="P284" s="1" t="s">
        <v>82</v>
      </c>
      <c r="AA284" s="4"/>
      <c r="AF284" s="11"/>
    </row>
    <row r="285" spans="9:32">
      <c r="I285" s="1" t="s">
        <v>1264</v>
      </c>
      <c r="J285" s="1" t="s">
        <v>1265</v>
      </c>
      <c r="L285" s="1" t="s">
        <v>80</v>
      </c>
      <c r="M285" s="1" t="s">
        <v>1266</v>
      </c>
      <c r="N285" s="1">
        <v>72236</v>
      </c>
      <c r="O285" s="1">
        <v>11207</v>
      </c>
      <c r="P285" s="1" t="s">
        <v>82</v>
      </c>
      <c r="AA285" s="4"/>
      <c r="AF285" s="11"/>
    </row>
    <row r="286" spans="9:32">
      <c r="I286" s="1" t="s">
        <v>1267</v>
      </c>
      <c r="J286" s="1" t="s">
        <v>1268</v>
      </c>
      <c r="L286" s="1" t="s">
        <v>80</v>
      </c>
      <c r="M286" s="1" t="s">
        <v>80</v>
      </c>
      <c r="N286" s="1">
        <v>72230</v>
      </c>
      <c r="O286" s="1">
        <v>11207</v>
      </c>
      <c r="P286" s="1" t="s">
        <v>82</v>
      </c>
      <c r="AA286" s="4"/>
      <c r="AF286" s="11"/>
    </row>
    <row r="287" spans="9:32">
      <c r="I287" s="1" t="s">
        <v>1269</v>
      </c>
      <c r="J287" s="1" t="s">
        <v>1270</v>
      </c>
      <c r="L287" s="1" t="s">
        <v>325</v>
      </c>
      <c r="M287" s="1" t="s">
        <v>325</v>
      </c>
      <c r="N287" s="1">
        <v>75270</v>
      </c>
      <c r="O287" s="1">
        <v>11215</v>
      </c>
      <c r="P287" s="1" t="s">
        <v>36</v>
      </c>
      <c r="AA287" s="4"/>
      <c r="AF287" s="11"/>
    </row>
    <row r="288" spans="9:32">
      <c r="I288" s="1" t="s">
        <v>1271</v>
      </c>
      <c r="J288" s="1" t="s">
        <v>1272</v>
      </c>
      <c r="L288" s="1" t="s">
        <v>124</v>
      </c>
      <c r="M288" s="1" t="s">
        <v>1273</v>
      </c>
      <c r="N288" s="1">
        <v>71373</v>
      </c>
      <c r="O288" s="1">
        <v>10189</v>
      </c>
      <c r="P288" s="1" t="s">
        <v>82</v>
      </c>
      <c r="AA288" s="4"/>
      <c r="AF288" s="11"/>
    </row>
    <row r="289" spans="9:32">
      <c r="I289" s="1" t="s">
        <v>1274</v>
      </c>
      <c r="J289" s="1" t="s">
        <v>1275</v>
      </c>
      <c r="AA289" s="4"/>
      <c r="AF289" s="11"/>
    </row>
    <row r="290" spans="9:32">
      <c r="I290" s="1" t="s">
        <v>1276</v>
      </c>
      <c r="J290" s="1" t="s">
        <v>1277</v>
      </c>
      <c r="AA290" s="4"/>
      <c r="AF290" s="11"/>
    </row>
    <row r="291" spans="9:32">
      <c r="I291" s="1" t="s">
        <v>1278</v>
      </c>
      <c r="J291" s="1" t="s">
        <v>1279</v>
      </c>
      <c r="AA291" s="4"/>
      <c r="AF291" s="11"/>
    </row>
    <row r="292" spans="9:32">
      <c r="I292" s="1" t="s">
        <v>1280</v>
      </c>
      <c r="J292" s="1" t="s">
        <v>1281</v>
      </c>
      <c r="AA292" s="4"/>
      <c r="AF292" s="11"/>
    </row>
    <row r="293" spans="9:32">
      <c r="I293" s="1" t="s">
        <v>1282</v>
      </c>
      <c r="J293" s="1" t="s">
        <v>1283</v>
      </c>
      <c r="AA293" s="4"/>
      <c r="AF293" s="11"/>
    </row>
    <row r="294" spans="9:32">
      <c r="I294" s="1" t="s">
        <v>1284</v>
      </c>
      <c r="J294" s="1" t="s">
        <v>1285</v>
      </c>
      <c r="AA294" s="4"/>
      <c r="AF294" s="11"/>
    </row>
    <row r="295" spans="9:32">
      <c r="I295" s="1" t="s">
        <v>1286</v>
      </c>
      <c r="J295" s="1" t="s">
        <v>1287</v>
      </c>
      <c r="AA295" s="4"/>
      <c r="AF295" s="11"/>
    </row>
    <row r="296" spans="9:32">
      <c r="I296" s="1" t="s">
        <v>1288</v>
      </c>
      <c r="J296" s="1" t="s">
        <v>1289</v>
      </c>
      <c r="AA296" s="4"/>
      <c r="AF296" s="11"/>
    </row>
    <row r="297" spans="9:32">
      <c r="I297" s="1" t="s">
        <v>1290</v>
      </c>
      <c r="J297" s="1" t="s">
        <v>1291</v>
      </c>
      <c r="AA297" s="4"/>
      <c r="AF297" s="11"/>
    </row>
    <row r="298" spans="9:32">
      <c r="I298" s="1" t="s">
        <v>1292</v>
      </c>
      <c r="J298" s="1" t="s">
        <v>1293</v>
      </c>
      <c r="AA298" s="4"/>
      <c r="AF298" s="11"/>
    </row>
    <row r="299" spans="9:32">
      <c r="I299" s="1" t="s">
        <v>1294</v>
      </c>
      <c r="J299" s="1" t="s">
        <v>1295</v>
      </c>
      <c r="AA299" s="4"/>
      <c r="AF299" s="11"/>
    </row>
    <row r="300" spans="9:32">
      <c r="I300" s="1" t="s">
        <v>1296</v>
      </c>
      <c r="J300" s="1" t="s">
        <v>1297</v>
      </c>
      <c r="AA300" s="4"/>
      <c r="AF300" s="11"/>
    </row>
    <row r="301" spans="9:32">
      <c r="I301" s="1" t="s">
        <v>1298</v>
      </c>
      <c r="J301" s="1" t="s">
        <v>1299</v>
      </c>
      <c r="AA301" s="4"/>
      <c r="AF301" s="11"/>
    </row>
    <row r="302" spans="9:32">
      <c r="I302" s="1" t="s">
        <v>1300</v>
      </c>
      <c r="J302" s="1" t="s">
        <v>1301</v>
      </c>
      <c r="AA302" s="4"/>
      <c r="AF302" s="11"/>
    </row>
    <row r="303" spans="9:32">
      <c r="I303" s="1" t="s">
        <v>1302</v>
      </c>
      <c r="J303" s="1" t="s">
        <v>1303</v>
      </c>
      <c r="AA303" s="4"/>
      <c r="AF303" s="11"/>
    </row>
    <row r="304" spans="9:32">
      <c r="I304" s="1" t="s">
        <v>1304</v>
      </c>
      <c r="J304" s="1" t="s">
        <v>1305</v>
      </c>
      <c r="AA304" s="4"/>
      <c r="AF304" s="11"/>
    </row>
    <row r="305" spans="9:32">
      <c r="I305" s="1" t="s">
        <v>1306</v>
      </c>
      <c r="J305" s="1" t="s">
        <v>1307</v>
      </c>
      <c r="AA305" s="4"/>
      <c r="AF305" s="11"/>
    </row>
    <row r="306" spans="9:32">
      <c r="I306" s="1" t="s">
        <v>1308</v>
      </c>
      <c r="J306" s="1" t="s">
        <v>1309</v>
      </c>
      <c r="AA306" s="4"/>
      <c r="AF306" s="11"/>
    </row>
    <row r="307" spans="9:32">
      <c r="I307" s="1" t="s">
        <v>1310</v>
      </c>
      <c r="J307" s="1" t="s">
        <v>1311</v>
      </c>
      <c r="AA307" s="4"/>
      <c r="AF307" s="11"/>
    </row>
    <row r="308" spans="9:32">
      <c r="I308" s="1" t="s">
        <v>1312</v>
      </c>
      <c r="J308" s="1" t="s">
        <v>1313</v>
      </c>
      <c r="AA308" s="4"/>
      <c r="AF308" s="11"/>
    </row>
    <row r="309" spans="9:32">
      <c r="I309" s="1" t="s">
        <v>1314</v>
      </c>
      <c r="J309" s="1" t="s">
        <v>1315</v>
      </c>
      <c r="AA309" s="4"/>
      <c r="AF309" s="11"/>
    </row>
    <row r="310" spans="9:32">
      <c r="I310" s="1" t="s">
        <v>1316</v>
      </c>
      <c r="J310" s="1" t="s">
        <v>1317</v>
      </c>
      <c r="AA310" s="4"/>
      <c r="AF310" s="11"/>
    </row>
    <row r="311" spans="9:32">
      <c r="I311" s="1" t="s">
        <v>1318</v>
      </c>
      <c r="J311" s="1" t="s">
        <v>1319</v>
      </c>
      <c r="AA311" s="4"/>
      <c r="AF311" s="11"/>
    </row>
    <row r="312" spans="9:32">
      <c r="I312" s="1" t="s">
        <v>1320</v>
      </c>
      <c r="J312" s="1" t="s">
        <v>1321</v>
      </c>
      <c r="AA312" s="4"/>
      <c r="AF312" s="11"/>
    </row>
    <row r="313" spans="9:32">
      <c r="I313" s="1" t="s">
        <v>1322</v>
      </c>
      <c r="J313" s="1" t="s">
        <v>1323</v>
      </c>
      <c r="AA313" s="4"/>
    </row>
    <row r="314" spans="9:32">
      <c r="I314" s="1" t="s">
        <v>1324</v>
      </c>
      <c r="J314" s="1" t="s">
        <v>1325</v>
      </c>
      <c r="AA314" s="4"/>
    </row>
    <row r="315" spans="9:32">
      <c r="I315" s="1" t="s">
        <v>1326</v>
      </c>
      <c r="J315" s="1" t="s">
        <v>1327</v>
      </c>
      <c r="AA315" s="4"/>
    </row>
    <row r="316" spans="9:32">
      <c r="I316" s="1" t="s">
        <v>1328</v>
      </c>
      <c r="J316" s="1" t="s">
        <v>1329</v>
      </c>
      <c r="AA316" s="4"/>
    </row>
    <row r="317" spans="9:32">
      <c r="I317" s="1" t="s">
        <v>1330</v>
      </c>
      <c r="J317" s="1" t="s">
        <v>1331</v>
      </c>
      <c r="AA317" s="4"/>
    </row>
    <row r="318" spans="9:32">
      <c r="I318" s="1" t="s">
        <v>1332</v>
      </c>
      <c r="J318" s="1" t="s">
        <v>1333</v>
      </c>
      <c r="AA318" s="4"/>
    </row>
    <row r="319" spans="9:32">
      <c r="I319" s="1" t="s">
        <v>1334</v>
      </c>
      <c r="J319" s="1" t="s">
        <v>1335</v>
      </c>
      <c r="AA319" s="4"/>
    </row>
    <row r="320" spans="9:32">
      <c r="I320" s="1" t="s">
        <v>1336</v>
      </c>
      <c r="J320" s="1" t="s">
        <v>1337</v>
      </c>
      <c r="AA320" s="4"/>
    </row>
    <row r="321" spans="9:27">
      <c r="I321" s="1" t="s">
        <v>1338</v>
      </c>
      <c r="J321" s="1" t="s">
        <v>1339</v>
      </c>
      <c r="AA321" s="4"/>
    </row>
    <row r="322" spans="9:27">
      <c r="I322" s="1" t="s">
        <v>1340</v>
      </c>
      <c r="J322" s="1" t="s">
        <v>1341</v>
      </c>
      <c r="AA322" s="4"/>
    </row>
    <row r="323" spans="9:27">
      <c r="I323" s="1" t="s">
        <v>1342</v>
      </c>
      <c r="J323" s="1" t="s">
        <v>1343</v>
      </c>
      <c r="AA323" s="4"/>
    </row>
    <row r="324" spans="9:27">
      <c r="I324" s="1" t="s">
        <v>1344</v>
      </c>
      <c r="J324" s="1" t="s">
        <v>1345</v>
      </c>
      <c r="AA324" s="4"/>
    </row>
    <row r="325" spans="9:27">
      <c r="I325" s="1" t="s">
        <v>1346</v>
      </c>
      <c r="J325" s="1" t="s">
        <v>1347</v>
      </c>
      <c r="AA325" s="4"/>
    </row>
    <row r="326" spans="9:27">
      <c r="I326" s="1" t="s">
        <v>1348</v>
      </c>
      <c r="J326" s="1" t="s">
        <v>1349</v>
      </c>
      <c r="AA326" s="4"/>
    </row>
    <row r="327" spans="9:27">
      <c r="I327" s="1" t="s">
        <v>1350</v>
      </c>
      <c r="J327" s="1" t="s">
        <v>1351</v>
      </c>
      <c r="AA327" s="4"/>
    </row>
    <row r="328" spans="9:27">
      <c r="I328" s="1" t="s">
        <v>1352</v>
      </c>
      <c r="J328" s="1" t="s">
        <v>1353</v>
      </c>
      <c r="AA328" s="4"/>
    </row>
    <row r="329" spans="9:27">
      <c r="I329" s="1" t="s">
        <v>1354</v>
      </c>
      <c r="J329" s="1" t="s">
        <v>1355</v>
      </c>
      <c r="AA329" s="4"/>
    </row>
    <row r="330" spans="9:27">
      <c r="I330" s="1" t="s">
        <v>1356</v>
      </c>
      <c r="J330" s="1" t="s">
        <v>1357</v>
      </c>
      <c r="AA330" s="4"/>
    </row>
    <row r="331" spans="9:27">
      <c r="I331" s="1" t="s">
        <v>1358</v>
      </c>
      <c r="J331" s="1" t="s">
        <v>1359</v>
      </c>
      <c r="AA331" s="4"/>
    </row>
    <row r="332" spans="9:27">
      <c r="I332" s="1" t="s">
        <v>1360</v>
      </c>
      <c r="J332" s="1" t="s">
        <v>1361</v>
      </c>
      <c r="AA332" s="4"/>
    </row>
    <row r="333" spans="9:27">
      <c r="I333" s="1" t="s">
        <v>1362</v>
      </c>
      <c r="J333" s="1" t="s">
        <v>1363</v>
      </c>
      <c r="AA333" s="4"/>
    </row>
    <row r="334" spans="9:27">
      <c r="I334" s="1" t="s">
        <v>1364</v>
      </c>
      <c r="J334" s="1" t="s">
        <v>1365</v>
      </c>
      <c r="AA334" s="4"/>
    </row>
    <row r="335" spans="9:27">
      <c r="I335" s="1" t="s">
        <v>1366</v>
      </c>
      <c r="J335" s="1" t="s">
        <v>1367</v>
      </c>
      <c r="AA335" s="4"/>
    </row>
    <row r="336" spans="9:27">
      <c r="I336" s="1" t="s">
        <v>1368</v>
      </c>
      <c r="J336" s="1" t="s">
        <v>1369</v>
      </c>
      <c r="AA336" s="4"/>
    </row>
    <row r="337" spans="9:27">
      <c r="I337" s="1" t="s">
        <v>1370</v>
      </c>
      <c r="J337" s="1" t="s">
        <v>1371</v>
      </c>
      <c r="AA337" s="4"/>
    </row>
    <row r="338" spans="9:27">
      <c r="I338" s="1" t="s">
        <v>1372</v>
      </c>
      <c r="J338" s="1" t="s">
        <v>1373</v>
      </c>
      <c r="AA338" s="4"/>
    </row>
    <row r="339" spans="9:27">
      <c r="I339" s="1" t="s">
        <v>1374</v>
      </c>
      <c r="J339" s="1" t="s">
        <v>1375</v>
      </c>
      <c r="AA339" s="4"/>
    </row>
    <row r="340" spans="9:27">
      <c r="I340" s="1" t="s">
        <v>1376</v>
      </c>
      <c r="J340" s="1" t="s">
        <v>1377</v>
      </c>
      <c r="AA340" s="4"/>
    </row>
    <row r="341" spans="9:27">
      <c r="I341" s="1" t="s">
        <v>1378</v>
      </c>
      <c r="J341" s="1" t="s">
        <v>1379</v>
      </c>
      <c r="AA341" s="4"/>
    </row>
    <row r="342" spans="9:27">
      <c r="I342" s="1" t="s">
        <v>1380</v>
      </c>
      <c r="J342" s="1" t="s">
        <v>1381</v>
      </c>
      <c r="AA342" s="4"/>
    </row>
    <row r="343" spans="9:27">
      <c r="I343" s="1" t="s">
        <v>1382</v>
      </c>
      <c r="J343" s="1" t="s">
        <v>1383</v>
      </c>
      <c r="AA343" s="4"/>
    </row>
    <row r="344" spans="9:27">
      <c r="I344" s="1" t="s">
        <v>1384</v>
      </c>
      <c r="J344" s="1" t="s">
        <v>1385</v>
      </c>
      <c r="AA344" s="4"/>
    </row>
    <row r="345" spans="9:27">
      <c r="I345" s="1" t="s">
        <v>1386</v>
      </c>
      <c r="J345" s="1" t="s">
        <v>1387</v>
      </c>
      <c r="AA345" s="4"/>
    </row>
    <row r="346" spans="9:27">
      <c r="I346" s="1" t="s">
        <v>1388</v>
      </c>
      <c r="J346" s="1" t="s">
        <v>1389</v>
      </c>
      <c r="AA346" s="4"/>
    </row>
    <row r="347" spans="9:27">
      <c r="I347" s="1" t="s">
        <v>1390</v>
      </c>
      <c r="J347" s="1" t="s">
        <v>1391</v>
      </c>
      <c r="AA347" s="4"/>
    </row>
    <row r="348" spans="9:27">
      <c r="I348" s="1" t="s">
        <v>1392</v>
      </c>
      <c r="J348" s="1" t="s">
        <v>1393</v>
      </c>
      <c r="AA348" s="4"/>
    </row>
    <row r="349" spans="9:27">
      <c r="I349" s="1" t="s">
        <v>1394</v>
      </c>
      <c r="J349" s="1" t="s">
        <v>1395</v>
      </c>
      <c r="AA349" s="4"/>
    </row>
    <row r="350" spans="9:27">
      <c r="I350" s="1" t="s">
        <v>1396</v>
      </c>
      <c r="J350" s="1" t="s">
        <v>1397</v>
      </c>
      <c r="AA350" s="4"/>
    </row>
    <row r="351" spans="9:27">
      <c r="I351" s="1" t="s">
        <v>1398</v>
      </c>
      <c r="J351" s="1" t="s">
        <v>1399</v>
      </c>
      <c r="AA351" s="4"/>
    </row>
    <row r="352" spans="9:27">
      <c r="I352" s="1" t="s">
        <v>1400</v>
      </c>
      <c r="J352" s="1" t="s">
        <v>1401</v>
      </c>
      <c r="AA352" s="4"/>
    </row>
    <row r="353" spans="9:27">
      <c r="I353" s="1" t="s">
        <v>1402</v>
      </c>
      <c r="J353" s="1" t="s">
        <v>1403</v>
      </c>
      <c r="AA353" s="4"/>
    </row>
    <row r="354" spans="9:27">
      <c r="I354" s="1" t="s">
        <v>1404</v>
      </c>
      <c r="J354" s="1" t="s">
        <v>1405</v>
      </c>
      <c r="AA354" s="4"/>
    </row>
    <row r="355" spans="9:27">
      <c r="I355" s="1" t="s">
        <v>1406</v>
      </c>
      <c r="J355" s="1" t="s">
        <v>1407</v>
      </c>
      <c r="AA355" s="4"/>
    </row>
    <row r="356" spans="9:27">
      <c r="I356" s="1" t="s">
        <v>1408</v>
      </c>
      <c r="J356" s="1" t="s">
        <v>1409</v>
      </c>
      <c r="AA356" s="4"/>
    </row>
    <row r="357" spans="9:27">
      <c r="I357" s="1" t="s">
        <v>1410</v>
      </c>
      <c r="J357" s="1" t="s">
        <v>1411</v>
      </c>
      <c r="AA357" s="4"/>
    </row>
    <row r="358" spans="9:27">
      <c r="I358" s="1" t="s">
        <v>1412</v>
      </c>
      <c r="J358" s="1" t="s">
        <v>1413</v>
      </c>
      <c r="AA358" s="4"/>
    </row>
    <row r="359" spans="9:27">
      <c r="I359" s="1" t="s">
        <v>1414</v>
      </c>
      <c r="J359" s="1" t="s">
        <v>1415</v>
      </c>
      <c r="AA359" s="4"/>
    </row>
    <row r="360" spans="9:27">
      <c r="I360" s="1" t="s">
        <v>1416</v>
      </c>
      <c r="J360" s="1" t="s">
        <v>1417</v>
      </c>
      <c r="AA360" s="4"/>
    </row>
    <row r="361" spans="9:27">
      <c r="I361" s="1" t="s">
        <v>1418</v>
      </c>
      <c r="J361" s="1" t="s">
        <v>1419</v>
      </c>
      <c r="AA361" s="4"/>
    </row>
    <row r="362" spans="9:27">
      <c r="I362" s="1" t="s">
        <v>1420</v>
      </c>
      <c r="J362" s="1" t="s">
        <v>1421</v>
      </c>
      <c r="AA362" s="4"/>
    </row>
    <row r="363" spans="9:27">
      <c r="I363" s="1" t="s">
        <v>1422</v>
      </c>
      <c r="J363" s="1" t="s">
        <v>1423</v>
      </c>
      <c r="AA363" s="4"/>
    </row>
    <row r="364" spans="9:27">
      <c r="I364" s="1" t="s">
        <v>1424</v>
      </c>
      <c r="J364" s="1" t="s">
        <v>1425</v>
      </c>
      <c r="AA364" s="4"/>
    </row>
    <row r="365" spans="9:27">
      <c r="I365" s="1" t="s">
        <v>1426</v>
      </c>
      <c r="J365" s="1" t="s">
        <v>1427</v>
      </c>
      <c r="AA365" s="4"/>
    </row>
    <row r="366" spans="9:27">
      <c r="I366" s="1" t="s">
        <v>1428</v>
      </c>
      <c r="J366" s="1" t="s">
        <v>1429</v>
      </c>
      <c r="AA366" s="4"/>
    </row>
    <row r="367" spans="9:27">
      <c r="I367" s="1" t="s">
        <v>1430</v>
      </c>
      <c r="J367" s="1" t="s">
        <v>1431</v>
      </c>
      <c r="AA367" s="4"/>
    </row>
    <row r="368" spans="9:27">
      <c r="I368" s="1" t="s">
        <v>1432</v>
      </c>
      <c r="J368" s="1" t="s">
        <v>1433</v>
      </c>
      <c r="AA368" s="4"/>
    </row>
    <row r="369" spans="9:27">
      <c r="I369" s="1" t="s">
        <v>1434</v>
      </c>
      <c r="J369" s="1" t="s">
        <v>1435</v>
      </c>
      <c r="AA369" s="4"/>
    </row>
    <row r="370" spans="9:27">
      <c r="I370" s="1" t="s">
        <v>1436</v>
      </c>
      <c r="J370" s="1" t="s">
        <v>1437</v>
      </c>
      <c r="AA370" s="4"/>
    </row>
    <row r="371" spans="9:27" ht="42.75" customHeight="1">
      <c r="I371" s="1" t="s">
        <v>1438</v>
      </c>
      <c r="J371" s="1" t="s">
        <v>1439</v>
      </c>
      <c r="AA371" s="4"/>
    </row>
    <row r="372" spans="9:27">
      <c r="I372" s="1" t="s">
        <v>1440</v>
      </c>
      <c r="J372" s="1" t="s">
        <v>1441</v>
      </c>
      <c r="AA372" s="4"/>
    </row>
    <row r="373" spans="9:27">
      <c r="I373" s="1" t="s">
        <v>1442</v>
      </c>
      <c r="J373" s="1" t="s">
        <v>1443</v>
      </c>
      <c r="AA373" s="4"/>
    </row>
    <row r="374" spans="9:27">
      <c r="I374" s="1" t="s">
        <v>1444</v>
      </c>
      <c r="J374" s="1" t="s">
        <v>1445</v>
      </c>
      <c r="AA374" s="4"/>
    </row>
    <row r="375" spans="9:27">
      <c r="I375" s="1" t="s">
        <v>1446</v>
      </c>
      <c r="J375" s="1" t="s">
        <v>1447</v>
      </c>
      <c r="AA375" s="4"/>
    </row>
    <row r="376" spans="9:27">
      <c r="I376" s="1" t="s">
        <v>1448</v>
      </c>
      <c r="J376" s="1" t="s">
        <v>1449</v>
      </c>
      <c r="AA376" s="4"/>
    </row>
    <row r="377" spans="9:27">
      <c r="I377" s="1" t="s">
        <v>1450</v>
      </c>
      <c r="J377" s="1" t="s">
        <v>1451</v>
      </c>
      <c r="AA377" s="4"/>
    </row>
    <row r="378" spans="9:27">
      <c r="I378" s="1" t="s">
        <v>1452</v>
      </c>
      <c r="J378" s="1" t="s">
        <v>1453</v>
      </c>
      <c r="AA378" s="4"/>
    </row>
    <row r="379" spans="9:27">
      <c r="I379" s="1" t="s">
        <v>1454</v>
      </c>
      <c r="J379" s="1" t="s">
        <v>1455</v>
      </c>
      <c r="AA379" s="4"/>
    </row>
    <row r="380" spans="9:27">
      <c r="I380" s="1" t="s">
        <v>1456</v>
      </c>
      <c r="J380" s="1" t="s">
        <v>1457</v>
      </c>
      <c r="AA380" s="4"/>
    </row>
    <row r="381" spans="9:27">
      <c r="I381" s="1" t="s">
        <v>1458</v>
      </c>
      <c r="J381" s="1" t="s">
        <v>1459</v>
      </c>
      <c r="AA381" s="4"/>
    </row>
    <row r="382" spans="9:27">
      <c r="I382" s="1" t="s">
        <v>1460</v>
      </c>
      <c r="J382" s="1" t="s">
        <v>1461</v>
      </c>
      <c r="AA382" s="4"/>
    </row>
    <row r="383" spans="9:27">
      <c r="I383" s="1" t="s">
        <v>1462</v>
      </c>
      <c r="J383" s="1" t="s">
        <v>1463</v>
      </c>
      <c r="AA383" s="4"/>
    </row>
    <row r="384" spans="9:27">
      <c r="I384" s="1" t="s">
        <v>1464</v>
      </c>
      <c r="J384" s="1" t="s">
        <v>1465</v>
      </c>
      <c r="AA384" s="4"/>
    </row>
    <row r="385" spans="9:27">
      <c r="I385" s="1" t="s">
        <v>1466</v>
      </c>
      <c r="J385" s="1" t="s">
        <v>1467</v>
      </c>
      <c r="AA385" s="4"/>
    </row>
    <row r="386" spans="9:27">
      <c r="I386" s="1" t="s">
        <v>1468</v>
      </c>
      <c r="J386" s="1" t="s">
        <v>1469</v>
      </c>
      <c r="AA386" s="4"/>
    </row>
    <row r="387" spans="9:27">
      <c r="I387" s="1" t="s">
        <v>1470</v>
      </c>
      <c r="J387" s="1" t="s">
        <v>1471</v>
      </c>
      <c r="AA387" s="4"/>
    </row>
    <row r="388" spans="9:27">
      <c r="I388" s="1" t="s">
        <v>1472</v>
      </c>
      <c r="J388" s="1" t="s">
        <v>1473</v>
      </c>
      <c r="AA388" s="4"/>
    </row>
    <row r="389" spans="9:27">
      <c r="I389" s="1" t="s">
        <v>1474</v>
      </c>
      <c r="J389" s="1" t="s">
        <v>1475</v>
      </c>
      <c r="AA389" s="4"/>
    </row>
    <row r="390" spans="9:27">
      <c r="I390" s="1" t="s">
        <v>1476</v>
      </c>
      <c r="J390" s="1" t="s">
        <v>1477</v>
      </c>
      <c r="AA390" s="4"/>
    </row>
    <row r="391" spans="9:27">
      <c r="I391" s="1" t="s">
        <v>1478</v>
      </c>
      <c r="J391" s="1" t="s">
        <v>1479</v>
      </c>
      <c r="AA391" s="4"/>
    </row>
    <row r="392" spans="9:27">
      <c r="I392" s="1" t="s">
        <v>1480</v>
      </c>
      <c r="J392" s="1" t="s">
        <v>1481</v>
      </c>
      <c r="AA392" s="4"/>
    </row>
    <row r="393" spans="9:27">
      <c r="I393" s="1" t="s">
        <v>1482</v>
      </c>
      <c r="J393" s="1" t="s">
        <v>1483</v>
      </c>
      <c r="AA393" s="4"/>
    </row>
    <row r="394" spans="9:27">
      <c r="I394" s="1" t="s">
        <v>1484</v>
      </c>
      <c r="J394" s="1" t="s">
        <v>1485</v>
      </c>
      <c r="AA394" s="4"/>
    </row>
    <row r="395" spans="9:27">
      <c r="I395" s="1" t="s">
        <v>1486</v>
      </c>
      <c r="J395" s="1" t="s">
        <v>1487</v>
      </c>
      <c r="AA395" s="4"/>
    </row>
    <row r="396" spans="9:27">
      <c r="I396" s="1" t="s">
        <v>1488</v>
      </c>
      <c r="J396" s="1" t="s">
        <v>1489</v>
      </c>
      <c r="AA396" s="4"/>
    </row>
    <row r="397" spans="9:27">
      <c r="I397" s="1" t="s">
        <v>1490</v>
      </c>
      <c r="J397" s="1" t="s">
        <v>1491</v>
      </c>
      <c r="AA397" s="4"/>
    </row>
    <row r="398" spans="9:27">
      <c r="I398" s="1" t="s">
        <v>1492</v>
      </c>
      <c r="J398" s="1" t="s">
        <v>1493</v>
      </c>
      <c r="AA398" s="4"/>
    </row>
    <row r="399" spans="9:27">
      <c r="I399" s="1" t="s">
        <v>1494</v>
      </c>
      <c r="J399" s="1" t="s">
        <v>1495</v>
      </c>
      <c r="AA399" s="4"/>
    </row>
    <row r="400" spans="9:27">
      <c r="I400" s="1" t="s">
        <v>1496</v>
      </c>
      <c r="J400" s="1" t="s">
        <v>1497</v>
      </c>
      <c r="AA400" s="4"/>
    </row>
    <row r="401" spans="9:27">
      <c r="I401" s="1" t="s">
        <v>1498</v>
      </c>
      <c r="J401" s="1" t="s">
        <v>1499</v>
      </c>
      <c r="AA401" s="4"/>
    </row>
    <row r="402" spans="9:27">
      <c r="I402" s="1" t="s">
        <v>1500</v>
      </c>
      <c r="J402" s="1" t="s">
        <v>1501</v>
      </c>
      <c r="AA402" s="4"/>
    </row>
    <row r="403" spans="9:27">
      <c r="I403" s="1" t="s">
        <v>1502</v>
      </c>
      <c r="J403" s="1" t="s">
        <v>1503</v>
      </c>
      <c r="AA403" s="4"/>
    </row>
    <row r="404" spans="9:27">
      <c r="I404" s="1" t="s">
        <v>1504</v>
      </c>
      <c r="J404" s="1" t="s">
        <v>1505</v>
      </c>
      <c r="AA404" s="4"/>
    </row>
    <row r="405" spans="9:27">
      <c r="I405" s="1" t="s">
        <v>1506</v>
      </c>
      <c r="J405" s="1" t="s">
        <v>1507</v>
      </c>
      <c r="AA405" s="4"/>
    </row>
    <row r="406" spans="9:27">
      <c r="I406" s="1" t="s">
        <v>1508</v>
      </c>
      <c r="J406" s="1" t="s">
        <v>1509</v>
      </c>
      <c r="AA406" s="4"/>
    </row>
    <row r="407" spans="9:27">
      <c r="I407" s="1" t="s">
        <v>1510</v>
      </c>
      <c r="J407" s="1" t="s">
        <v>1511</v>
      </c>
      <c r="AA407" s="4"/>
    </row>
    <row r="408" spans="9:27">
      <c r="I408" s="1" t="s">
        <v>1512</v>
      </c>
      <c r="J408" s="1" t="s">
        <v>1513</v>
      </c>
      <c r="AA408" s="4"/>
    </row>
    <row r="409" spans="9:27">
      <c r="I409" s="1" t="s">
        <v>1514</v>
      </c>
      <c r="J409" s="1" t="s">
        <v>1515</v>
      </c>
      <c r="AA409" s="4"/>
    </row>
    <row r="410" spans="9:27">
      <c r="I410" s="1" t="s">
        <v>1516</v>
      </c>
      <c r="J410" s="1" t="s">
        <v>1517</v>
      </c>
      <c r="AA410" s="4"/>
    </row>
    <row r="411" spans="9:27">
      <c r="I411" s="1" t="s">
        <v>1518</v>
      </c>
      <c r="J411" s="1" t="s">
        <v>1519</v>
      </c>
      <c r="AA411" s="4"/>
    </row>
    <row r="412" spans="9:27">
      <c r="I412" s="1" t="s">
        <v>1520</v>
      </c>
      <c r="J412" s="1" t="s">
        <v>1521</v>
      </c>
      <c r="AA412" s="4"/>
    </row>
    <row r="413" spans="9:27">
      <c r="I413" s="1" t="s">
        <v>1522</v>
      </c>
      <c r="J413" s="1" t="s">
        <v>1523</v>
      </c>
      <c r="AA413" s="4"/>
    </row>
    <row r="414" spans="9:27">
      <c r="I414" s="1" t="s">
        <v>1524</v>
      </c>
      <c r="J414" s="1" t="s">
        <v>1525</v>
      </c>
      <c r="AA414" s="4"/>
    </row>
    <row r="415" spans="9:27">
      <c r="I415" s="1" t="s">
        <v>1526</v>
      </c>
      <c r="J415" s="1" t="s">
        <v>1527</v>
      </c>
      <c r="AA415" s="4"/>
    </row>
    <row r="416" spans="9:27">
      <c r="I416" s="1" t="s">
        <v>1528</v>
      </c>
      <c r="J416" s="1" t="s">
        <v>1529</v>
      </c>
      <c r="AA416" s="4"/>
    </row>
    <row r="417" spans="9:27">
      <c r="I417" s="1" t="s">
        <v>1530</v>
      </c>
      <c r="J417" s="1" t="s">
        <v>1531</v>
      </c>
      <c r="AA417" s="4"/>
    </row>
    <row r="418" spans="9:27">
      <c r="I418" s="1" t="s">
        <v>1532</v>
      </c>
      <c r="J418" s="1" t="s">
        <v>1533</v>
      </c>
      <c r="AA418" s="4"/>
    </row>
    <row r="419" spans="9:27">
      <c r="I419" s="1" t="s">
        <v>1534</v>
      </c>
      <c r="J419" s="1" t="s">
        <v>1535</v>
      </c>
      <c r="AA419" s="4"/>
    </row>
    <row r="420" spans="9:27">
      <c r="I420" s="1" t="s">
        <v>1536</v>
      </c>
      <c r="J420" s="1" t="s">
        <v>1537</v>
      </c>
      <c r="AA420" s="4"/>
    </row>
    <row r="421" spans="9:27">
      <c r="I421" s="1" t="s">
        <v>1538</v>
      </c>
      <c r="J421" s="1" t="s">
        <v>1539</v>
      </c>
      <c r="AA421" s="4"/>
    </row>
    <row r="422" spans="9:27">
      <c r="I422" s="1" t="s">
        <v>1540</v>
      </c>
      <c r="J422" s="1" t="s">
        <v>1541</v>
      </c>
      <c r="AA422" s="4"/>
    </row>
    <row r="423" spans="9:27">
      <c r="I423" s="1" t="s">
        <v>1542</v>
      </c>
      <c r="J423" s="1" t="s">
        <v>1543</v>
      </c>
      <c r="AA423" s="4"/>
    </row>
    <row r="424" spans="9:27">
      <c r="I424" s="1" t="s">
        <v>1544</v>
      </c>
      <c r="J424" s="1" t="s">
        <v>1545</v>
      </c>
      <c r="AA424" s="4"/>
    </row>
    <row r="425" spans="9:27">
      <c r="I425" s="1" t="s">
        <v>1546</v>
      </c>
      <c r="J425" s="1" t="s">
        <v>1547</v>
      </c>
      <c r="AA425" s="4"/>
    </row>
    <row r="426" spans="9:27">
      <c r="I426" s="1" t="s">
        <v>1548</v>
      </c>
      <c r="J426" s="1" t="s">
        <v>1549</v>
      </c>
      <c r="AA426" s="4"/>
    </row>
    <row r="427" spans="9:27">
      <c r="I427" s="1" t="s">
        <v>1550</v>
      </c>
      <c r="J427" s="1" t="s">
        <v>1551</v>
      </c>
      <c r="AA427" s="4"/>
    </row>
    <row r="428" spans="9:27">
      <c r="I428" s="1" t="s">
        <v>1552</v>
      </c>
      <c r="J428" s="1" t="s">
        <v>1553</v>
      </c>
      <c r="AA428" s="4"/>
    </row>
    <row r="429" spans="9:27">
      <c r="I429" s="1" t="s">
        <v>1554</v>
      </c>
      <c r="J429" s="1" t="s">
        <v>1555</v>
      </c>
      <c r="AA429" s="4"/>
    </row>
    <row r="430" spans="9:27">
      <c r="I430" s="1" t="s">
        <v>1556</v>
      </c>
      <c r="J430" s="1" t="s">
        <v>1557</v>
      </c>
      <c r="AA430" s="4"/>
    </row>
    <row r="431" spans="9:27">
      <c r="I431" s="1" t="s">
        <v>1558</v>
      </c>
      <c r="J431" s="1" t="s">
        <v>1559</v>
      </c>
      <c r="AA431" s="4"/>
    </row>
    <row r="432" spans="9:27">
      <c r="I432" s="1" t="s">
        <v>1560</v>
      </c>
      <c r="J432" s="1" t="s">
        <v>1561</v>
      </c>
      <c r="AA432" s="4"/>
    </row>
    <row r="433" spans="9:27">
      <c r="I433" s="1" t="s">
        <v>1562</v>
      </c>
      <c r="J433" s="1" t="s">
        <v>1563</v>
      </c>
      <c r="AA433" s="4"/>
    </row>
    <row r="434" spans="9:27">
      <c r="I434" s="1" t="s">
        <v>1564</v>
      </c>
      <c r="J434" s="1" t="s">
        <v>1565</v>
      </c>
      <c r="AA434" s="4"/>
    </row>
    <row r="435" spans="9:27">
      <c r="I435" s="1" t="s">
        <v>1566</v>
      </c>
      <c r="J435" s="1" t="s">
        <v>1567</v>
      </c>
      <c r="AA435" s="4"/>
    </row>
    <row r="436" spans="9:27">
      <c r="I436" s="1" t="s">
        <v>1568</v>
      </c>
      <c r="J436" s="1" t="s">
        <v>1569</v>
      </c>
      <c r="AA436" s="4"/>
    </row>
    <row r="437" spans="9:27">
      <c r="I437" s="1" t="s">
        <v>1570</v>
      </c>
      <c r="J437" s="1" t="s">
        <v>1571</v>
      </c>
      <c r="AA437" s="4"/>
    </row>
    <row r="438" spans="9:27">
      <c r="I438" s="1" t="s">
        <v>1572</v>
      </c>
      <c r="J438" s="1" t="s">
        <v>1573</v>
      </c>
      <c r="AA438" s="4"/>
    </row>
    <row r="439" spans="9:27">
      <c r="I439" s="1" t="s">
        <v>1574</v>
      </c>
      <c r="J439" s="1" t="s">
        <v>1575</v>
      </c>
      <c r="AA439" s="4"/>
    </row>
    <row r="440" spans="9:27">
      <c r="I440" s="1" t="s">
        <v>1576</v>
      </c>
      <c r="J440" s="1" t="s">
        <v>1577</v>
      </c>
      <c r="AA440" s="4"/>
    </row>
    <row r="441" spans="9:27">
      <c r="I441" s="1" t="s">
        <v>1578</v>
      </c>
      <c r="J441" s="1" t="s">
        <v>1579</v>
      </c>
      <c r="AA441" s="4"/>
    </row>
    <row r="442" spans="9:27">
      <c r="I442" s="1" t="s">
        <v>1580</v>
      </c>
      <c r="J442" s="1" t="s">
        <v>1581</v>
      </c>
      <c r="AA442" s="4"/>
    </row>
    <row r="443" spans="9:27">
      <c r="I443" s="1" t="s">
        <v>1582</v>
      </c>
      <c r="J443" s="1" t="s">
        <v>1583</v>
      </c>
      <c r="AA443" s="4"/>
    </row>
    <row r="444" spans="9:27">
      <c r="I444" s="1" t="s">
        <v>1584</v>
      </c>
      <c r="J444" s="1" t="s">
        <v>1585</v>
      </c>
      <c r="AA444" s="4"/>
    </row>
    <row r="445" spans="9:27">
      <c r="I445" s="1" t="s">
        <v>1586</v>
      </c>
      <c r="J445" s="1" t="s">
        <v>1587</v>
      </c>
      <c r="AA445" s="4"/>
    </row>
    <row r="446" spans="9:27">
      <c r="I446" s="1" t="s">
        <v>1588</v>
      </c>
      <c r="J446" s="1" t="s">
        <v>1589</v>
      </c>
      <c r="AA446" s="4"/>
    </row>
    <row r="447" spans="9:27">
      <c r="I447" s="1" t="s">
        <v>1590</v>
      </c>
      <c r="J447" s="1" t="s">
        <v>1591</v>
      </c>
      <c r="AA447" s="4"/>
    </row>
    <row r="448" spans="9:27">
      <c r="I448" s="1" t="s">
        <v>1592</v>
      </c>
      <c r="J448" s="1" t="s">
        <v>1593</v>
      </c>
      <c r="AA448" s="4"/>
    </row>
    <row r="449" spans="9:27">
      <c r="I449" s="1" t="s">
        <v>1594</v>
      </c>
      <c r="J449" s="1" t="s">
        <v>1595</v>
      </c>
      <c r="AA449" s="4"/>
    </row>
    <row r="450" spans="9:27">
      <c r="I450" s="1" t="s">
        <v>1596</v>
      </c>
      <c r="J450" s="1" t="s">
        <v>1597</v>
      </c>
      <c r="AA450" s="4"/>
    </row>
    <row r="451" spans="9:27">
      <c r="I451" s="1" t="s">
        <v>1598</v>
      </c>
      <c r="J451" s="1" t="s">
        <v>1599</v>
      </c>
      <c r="AA451" s="4"/>
    </row>
    <row r="452" spans="9:27">
      <c r="I452" s="1" t="s">
        <v>1600</v>
      </c>
      <c r="J452" s="1" t="s">
        <v>1601</v>
      </c>
      <c r="AA452" s="4"/>
    </row>
    <row r="453" spans="9:27">
      <c r="I453" s="1" t="s">
        <v>1602</v>
      </c>
      <c r="J453" s="1" t="s">
        <v>1603</v>
      </c>
      <c r="AA453" s="4"/>
    </row>
    <row r="454" spans="9:27">
      <c r="I454" s="1" t="s">
        <v>1604</v>
      </c>
      <c r="J454" s="1" t="s">
        <v>1605</v>
      </c>
      <c r="AA454" s="4"/>
    </row>
    <row r="455" spans="9:27">
      <c r="I455" s="1" t="s">
        <v>1606</v>
      </c>
      <c r="J455" s="1" t="s">
        <v>1607</v>
      </c>
      <c r="AA455" s="4"/>
    </row>
    <row r="456" spans="9:27">
      <c r="I456" s="1" t="s">
        <v>1608</v>
      </c>
      <c r="J456" s="1" t="s">
        <v>1609</v>
      </c>
      <c r="AA456" s="4"/>
    </row>
    <row r="457" spans="9:27">
      <c r="I457" s="1" t="s">
        <v>1610</v>
      </c>
      <c r="J457" s="1" t="s">
        <v>1611</v>
      </c>
      <c r="AA457" s="4"/>
    </row>
    <row r="458" spans="9:27">
      <c r="I458" s="1" t="s">
        <v>1612</v>
      </c>
      <c r="J458" s="1" t="s">
        <v>1613</v>
      </c>
      <c r="AA458" s="4"/>
    </row>
    <row r="459" spans="9:27">
      <c r="I459" s="1" t="s">
        <v>1614</v>
      </c>
      <c r="J459" s="1" t="s">
        <v>1615</v>
      </c>
      <c r="AA459" s="4"/>
    </row>
    <row r="460" spans="9:27">
      <c r="I460" s="1" t="s">
        <v>1616</v>
      </c>
      <c r="J460" s="1" t="s">
        <v>1617</v>
      </c>
      <c r="AA460" s="4"/>
    </row>
    <row r="461" spans="9:27">
      <c r="I461" s="1" t="s">
        <v>1618</v>
      </c>
      <c r="J461" s="1" t="s">
        <v>1619</v>
      </c>
      <c r="AA461" s="4"/>
    </row>
    <row r="462" spans="9:27">
      <c r="I462" s="1" t="s">
        <v>1620</v>
      </c>
      <c r="J462" s="1" t="s">
        <v>1621</v>
      </c>
      <c r="AA462" s="4"/>
    </row>
    <row r="463" spans="9:27">
      <c r="I463" s="1" t="s">
        <v>1622</v>
      </c>
      <c r="J463" s="1" t="s">
        <v>1623</v>
      </c>
      <c r="AA463" s="4"/>
    </row>
    <row r="464" spans="9:27">
      <c r="I464" s="1" t="s">
        <v>1624</v>
      </c>
      <c r="J464" s="1" t="s">
        <v>1625</v>
      </c>
      <c r="AA464" s="4"/>
    </row>
    <row r="465" spans="9:27">
      <c r="I465" s="1" t="s">
        <v>1626</v>
      </c>
      <c r="J465" s="1" t="s">
        <v>1627</v>
      </c>
      <c r="AA465" s="4"/>
    </row>
    <row r="466" spans="9:27">
      <c r="I466" s="1" t="s">
        <v>1628</v>
      </c>
      <c r="J466" s="1" t="s">
        <v>1629</v>
      </c>
      <c r="AA466" s="4"/>
    </row>
    <row r="467" spans="9:27">
      <c r="I467" s="1" t="s">
        <v>1630</v>
      </c>
      <c r="J467" s="1" t="s">
        <v>1631</v>
      </c>
      <c r="AA467" s="4"/>
    </row>
    <row r="468" spans="9:27">
      <c r="I468" s="1" t="s">
        <v>1632</v>
      </c>
      <c r="J468" s="1" t="s">
        <v>1633</v>
      </c>
      <c r="AA468" s="4"/>
    </row>
    <row r="469" spans="9:27">
      <c r="I469" s="1" t="s">
        <v>1634</v>
      </c>
      <c r="J469" s="1" t="s">
        <v>1635</v>
      </c>
      <c r="AA469" s="4"/>
    </row>
    <row r="470" spans="9:27">
      <c r="I470" s="1" t="s">
        <v>1636</v>
      </c>
      <c r="J470" s="1" t="s">
        <v>1637</v>
      </c>
      <c r="AA470" s="4"/>
    </row>
    <row r="471" spans="9:27">
      <c r="I471" s="1" t="s">
        <v>1638</v>
      </c>
      <c r="J471" s="1" t="s">
        <v>1639</v>
      </c>
      <c r="AA471" s="4"/>
    </row>
    <row r="472" spans="9:27">
      <c r="I472" s="1" t="s">
        <v>1640</v>
      </c>
      <c r="J472" s="1" t="s">
        <v>1641</v>
      </c>
      <c r="AA472" s="4"/>
    </row>
    <row r="473" spans="9:27">
      <c r="I473" s="1" t="s">
        <v>1642</v>
      </c>
      <c r="J473" s="1" t="s">
        <v>1643</v>
      </c>
      <c r="AA473" s="4"/>
    </row>
    <row r="474" spans="9:27">
      <c r="I474" s="1" t="s">
        <v>1644</v>
      </c>
      <c r="J474" s="1" t="s">
        <v>1645</v>
      </c>
      <c r="AA474" s="4"/>
    </row>
    <row r="475" spans="9:27">
      <c r="I475" s="1" t="s">
        <v>1646</v>
      </c>
      <c r="J475" s="1" t="s">
        <v>1647</v>
      </c>
      <c r="AA475" s="4"/>
    </row>
    <row r="476" spans="9:27">
      <c r="I476" s="1" t="s">
        <v>1648</v>
      </c>
      <c r="J476" s="1" t="s">
        <v>1649</v>
      </c>
      <c r="AA476" s="4"/>
    </row>
    <row r="477" spans="9:27">
      <c r="I477" s="1" t="s">
        <v>1650</v>
      </c>
      <c r="J477" s="1" t="s">
        <v>1651</v>
      </c>
      <c r="AA477" s="4"/>
    </row>
    <row r="478" spans="9:27">
      <c r="I478" s="1" t="s">
        <v>1652</v>
      </c>
      <c r="J478" s="1" t="s">
        <v>1653</v>
      </c>
      <c r="AA478" s="4"/>
    </row>
    <row r="479" spans="9:27">
      <c r="I479" s="1" t="s">
        <v>1654</v>
      </c>
      <c r="J479" s="1" t="s">
        <v>1655</v>
      </c>
      <c r="AA479" s="4"/>
    </row>
    <row r="480" spans="9:27">
      <c r="I480" s="1" t="s">
        <v>1656</v>
      </c>
      <c r="J480" s="1" t="s">
        <v>1657</v>
      </c>
      <c r="AA480" s="4"/>
    </row>
    <row r="481" spans="9:27">
      <c r="I481" s="1" t="s">
        <v>1658</v>
      </c>
      <c r="J481" s="1" t="s">
        <v>1659</v>
      </c>
      <c r="AA481" s="4"/>
    </row>
    <row r="482" spans="9:27">
      <c r="I482" s="1" t="s">
        <v>1660</v>
      </c>
      <c r="J482" s="1" t="s">
        <v>1661</v>
      </c>
      <c r="AA482" s="4"/>
    </row>
    <row r="483" spans="9:27">
      <c r="I483" s="1" t="s">
        <v>1662</v>
      </c>
      <c r="J483" s="1" t="s">
        <v>1663</v>
      </c>
      <c r="AA483" s="4"/>
    </row>
    <row r="484" spans="9:27">
      <c r="I484" s="12" t="s">
        <v>1664</v>
      </c>
      <c r="J484" s="1" t="s">
        <v>1665</v>
      </c>
      <c r="AA484" s="4"/>
    </row>
    <row r="485" spans="9:27">
      <c r="I485" s="12" t="s">
        <v>1666</v>
      </c>
      <c r="J485" s="1" t="s">
        <v>1667</v>
      </c>
      <c r="AA485" s="4"/>
    </row>
    <row r="486" spans="9:27">
      <c r="I486" s="12" t="s">
        <v>1668</v>
      </c>
      <c r="J486" s="1" t="s">
        <v>1669</v>
      </c>
      <c r="AA486" s="4"/>
    </row>
    <row r="487" spans="9:27">
      <c r="I487" s="12" t="s">
        <v>1670</v>
      </c>
      <c r="J487" s="1" t="s">
        <v>1671</v>
      </c>
      <c r="AA487" s="4"/>
    </row>
    <row r="488" spans="9:27">
      <c r="I488" s="12" t="s">
        <v>1672</v>
      </c>
      <c r="J488" s="1" t="s">
        <v>1673</v>
      </c>
      <c r="AA488" s="4"/>
    </row>
    <row r="489" spans="9:27">
      <c r="I489" s="12" t="s">
        <v>1674</v>
      </c>
      <c r="J489" s="1" t="s">
        <v>1675</v>
      </c>
      <c r="AA489" s="4"/>
    </row>
    <row r="490" spans="9:27">
      <c r="I490" s="12" t="s">
        <v>1676</v>
      </c>
      <c r="J490" s="1" t="s">
        <v>1677</v>
      </c>
      <c r="AA490" s="4"/>
    </row>
    <row r="491" spans="9:27">
      <c r="I491" s="1" t="s">
        <v>1678</v>
      </c>
      <c r="J491" s="1" t="s">
        <v>1679</v>
      </c>
      <c r="AA491" s="4"/>
    </row>
    <row r="492" spans="9:27">
      <c r="I492" s="1" t="s">
        <v>1680</v>
      </c>
      <c r="J492" s="1" t="s">
        <v>1681</v>
      </c>
      <c r="AA492" s="4"/>
    </row>
    <row r="493" spans="9:27">
      <c r="I493" s="1" t="s">
        <v>1682</v>
      </c>
      <c r="J493" s="1" t="s">
        <v>1683</v>
      </c>
      <c r="AA493" s="4"/>
    </row>
    <row r="494" spans="9:27">
      <c r="I494" s="1" t="s">
        <v>1684</v>
      </c>
      <c r="J494" s="1" t="s">
        <v>1685</v>
      </c>
      <c r="AA494" s="4"/>
    </row>
    <row r="495" spans="9:27">
      <c r="I495" s="1" t="s">
        <v>1686</v>
      </c>
      <c r="J495" s="1" t="s">
        <v>1687</v>
      </c>
      <c r="AA495" s="4"/>
    </row>
    <row r="496" spans="9:27">
      <c r="I496" s="1" t="s">
        <v>1688</v>
      </c>
      <c r="J496" s="1" t="s">
        <v>1689</v>
      </c>
      <c r="AA496" s="4"/>
    </row>
    <row r="497" spans="9:27">
      <c r="I497" s="1" t="s">
        <v>1690</v>
      </c>
      <c r="J497" s="1" t="s">
        <v>1691</v>
      </c>
      <c r="AA497" s="4"/>
    </row>
    <row r="498" spans="9:27">
      <c r="I498" s="1" t="s">
        <v>1692</v>
      </c>
      <c r="J498" s="1" t="s">
        <v>1693</v>
      </c>
      <c r="AA498" s="4"/>
    </row>
    <row r="499" spans="9:27">
      <c r="I499" s="1" t="s">
        <v>1694</v>
      </c>
      <c r="J499" s="1" t="s">
        <v>1695</v>
      </c>
      <c r="AA499" s="4"/>
    </row>
    <row r="500" spans="9:27">
      <c r="I500" s="1" t="s">
        <v>1696</v>
      </c>
      <c r="J500" s="1" t="s">
        <v>1697</v>
      </c>
      <c r="AA500" s="4"/>
    </row>
    <row r="501" spans="9:27">
      <c r="I501" s="1" t="s">
        <v>1698</v>
      </c>
      <c r="J501" s="1" t="s">
        <v>1699</v>
      </c>
      <c r="AA501" s="4"/>
    </row>
    <row r="502" spans="9:27">
      <c r="I502" s="1" t="s">
        <v>1700</v>
      </c>
      <c r="J502" s="1" t="s">
        <v>1701</v>
      </c>
      <c r="AA502" s="4"/>
    </row>
    <row r="503" spans="9:27">
      <c r="I503" s="1" t="s">
        <v>1702</v>
      </c>
      <c r="J503" s="1" t="s">
        <v>1703</v>
      </c>
      <c r="AA503" s="4"/>
    </row>
    <row r="504" spans="9:27">
      <c r="I504" s="1" t="s">
        <v>1704</v>
      </c>
      <c r="J504" s="1" t="s">
        <v>1705</v>
      </c>
      <c r="AA504" s="4"/>
    </row>
    <row r="505" spans="9:27">
      <c r="I505" s="1" t="s">
        <v>1706</v>
      </c>
      <c r="J505" s="1" t="s">
        <v>1707</v>
      </c>
      <c r="AA505" s="4"/>
    </row>
    <row r="506" spans="9:27">
      <c r="I506" s="1" t="s">
        <v>1708</v>
      </c>
      <c r="J506" s="1" t="s">
        <v>1709</v>
      </c>
      <c r="AA506" s="4"/>
    </row>
    <row r="507" spans="9:27">
      <c r="I507" s="1" t="s">
        <v>1710</v>
      </c>
      <c r="J507" s="1" t="s">
        <v>1711</v>
      </c>
      <c r="AA507" s="4"/>
    </row>
    <row r="508" spans="9:27">
      <c r="I508" s="1" t="s">
        <v>1712</v>
      </c>
      <c r="J508" s="1" t="s">
        <v>1713</v>
      </c>
      <c r="AA508" s="4"/>
    </row>
    <row r="509" spans="9:27">
      <c r="I509" s="1" t="s">
        <v>1714</v>
      </c>
      <c r="J509" s="1" t="s">
        <v>1715</v>
      </c>
      <c r="AA509" s="4"/>
    </row>
    <row r="510" spans="9:27">
      <c r="I510" s="1" t="s">
        <v>1716</v>
      </c>
      <c r="J510" s="1" t="s">
        <v>1717</v>
      </c>
      <c r="AA510" s="4"/>
    </row>
    <row r="511" spans="9:27">
      <c r="I511" s="1" t="s">
        <v>1718</v>
      </c>
      <c r="J511" s="1" t="s">
        <v>1719</v>
      </c>
      <c r="AA511" s="4"/>
    </row>
    <row r="512" spans="9:27">
      <c r="I512" s="1" t="s">
        <v>1720</v>
      </c>
      <c r="J512" s="1" t="s">
        <v>1721</v>
      </c>
      <c r="AA512" s="4"/>
    </row>
    <row r="513" spans="9:27">
      <c r="I513" s="1" t="s">
        <v>1722</v>
      </c>
      <c r="J513" s="1" t="s">
        <v>1723</v>
      </c>
      <c r="AA513" s="4"/>
    </row>
    <row r="514" spans="9:27">
      <c r="I514" s="1" t="s">
        <v>1724</v>
      </c>
      <c r="J514" s="1" t="s">
        <v>1725</v>
      </c>
      <c r="AA514" s="4"/>
    </row>
    <row r="515" spans="9:27">
      <c r="I515" s="1" t="s">
        <v>1726</v>
      </c>
      <c r="J515" s="1" t="s">
        <v>1727</v>
      </c>
      <c r="AA515" s="4"/>
    </row>
    <row r="516" spans="9:27">
      <c r="I516" s="1" t="s">
        <v>1728</v>
      </c>
      <c r="J516" s="1" t="s">
        <v>1729</v>
      </c>
      <c r="AA516" s="4"/>
    </row>
    <row r="517" spans="9:27">
      <c r="I517" s="1" t="s">
        <v>1730</v>
      </c>
      <c r="J517" s="1" t="s">
        <v>1731</v>
      </c>
      <c r="AA517" s="4"/>
    </row>
    <row r="518" spans="9:27">
      <c r="I518" s="1" t="s">
        <v>1732</v>
      </c>
      <c r="J518" s="1" t="s">
        <v>1733</v>
      </c>
      <c r="AA518" s="4"/>
    </row>
    <row r="519" spans="9:27">
      <c r="I519" s="1" t="s">
        <v>1734</v>
      </c>
      <c r="J519" s="1" t="s">
        <v>1735</v>
      </c>
      <c r="AA519" s="4"/>
    </row>
    <row r="520" spans="9:27">
      <c r="I520" s="1" t="s">
        <v>1736</v>
      </c>
      <c r="J520" s="1" t="s">
        <v>1737</v>
      </c>
      <c r="AA520" s="4"/>
    </row>
    <row r="521" spans="9:27">
      <c r="I521" s="1" t="s">
        <v>1738</v>
      </c>
      <c r="J521" s="1" t="s">
        <v>1739</v>
      </c>
      <c r="AA521" s="4"/>
    </row>
    <row r="522" spans="9:27">
      <c r="I522" s="1" t="s">
        <v>1740</v>
      </c>
      <c r="J522" s="1" t="s">
        <v>1741</v>
      </c>
      <c r="AA522" s="4"/>
    </row>
    <row r="523" spans="9:27">
      <c r="I523" s="1" t="s">
        <v>1742</v>
      </c>
      <c r="J523" s="1" t="s">
        <v>1743</v>
      </c>
      <c r="AA523" s="4"/>
    </row>
    <row r="524" spans="9:27">
      <c r="I524" s="1" t="s">
        <v>1744</v>
      </c>
      <c r="J524" s="1" t="s">
        <v>1745</v>
      </c>
      <c r="AA524" s="4"/>
    </row>
    <row r="525" spans="9:27">
      <c r="I525" s="1" t="s">
        <v>1746</v>
      </c>
      <c r="J525" s="1" t="s">
        <v>1747</v>
      </c>
      <c r="AA525" s="4"/>
    </row>
    <row r="526" spans="9:27">
      <c r="I526" s="1" t="s">
        <v>1748</v>
      </c>
      <c r="J526" s="1" t="s">
        <v>1749</v>
      </c>
      <c r="AA526" s="4"/>
    </row>
    <row r="527" spans="9:27">
      <c r="I527" s="1" t="s">
        <v>1750</v>
      </c>
      <c r="J527" s="1" t="s">
        <v>1751</v>
      </c>
      <c r="AA527" s="4"/>
    </row>
    <row r="528" spans="9:27">
      <c r="I528" s="1" t="s">
        <v>1752</v>
      </c>
      <c r="J528" s="1" t="s">
        <v>1753</v>
      </c>
      <c r="AA528" s="4"/>
    </row>
    <row r="529" spans="9:27">
      <c r="I529" s="1" t="s">
        <v>1754</v>
      </c>
      <c r="J529" s="1" t="s">
        <v>1755</v>
      </c>
      <c r="AA529" s="4"/>
    </row>
    <row r="530" spans="9:27">
      <c r="I530" s="1" t="s">
        <v>1756</v>
      </c>
      <c r="J530" s="1" t="s">
        <v>1757</v>
      </c>
      <c r="AA530" s="4"/>
    </row>
    <row r="531" spans="9:27">
      <c r="I531" s="1" t="s">
        <v>1758</v>
      </c>
      <c r="J531" s="1" t="s">
        <v>1759</v>
      </c>
      <c r="AA531" s="4"/>
    </row>
    <row r="532" spans="9:27">
      <c r="I532" s="1" t="s">
        <v>1760</v>
      </c>
      <c r="J532" s="1" t="s">
        <v>1761</v>
      </c>
      <c r="AA532" s="4"/>
    </row>
    <row r="533" spans="9:27">
      <c r="I533" s="1" t="s">
        <v>1762</v>
      </c>
      <c r="J533" s="1" t="s">
        <v>1763</v>
      </c>
      <c r="AA533" s="4"/>
    </row>
    <row r="534" spans="9:27">
      <c r="I534" s="1" t="s">
        <v>1764</v>
      </c>
      <c r="J534" s="1" t="s">
        <v>1765</v>
      </c>
      <c r="AA534" s="4"/>
    </row>
    <row r="535" spans="9:27">
      <c r="I535" s="1" t="s">
        <v>1766</v>
      </c>
      <c r="J535" s="1" t="s">
        <v>1767</v>
      </c>
      <c r="AA535" s="4"/>
    </row>
    <row r="536" spans="9:27">
      <c r="I536" s="1" t="s">
        <v>1768</v>
      </c>
      <c r="J536" s="1" t="s">
        <v>1769</v>
      </c>
      <c r="AA536" s="4"/>
    </row>
    <row r="537" spans="9:27">
      <c r="I537" s="1" t="s">
        <v>1770</v>
      </c>
      <c r="J537" s="1" t="s">
        <v>1771</v>
      </c>
      <c r="AA537" s="4"/>
    </row>
    <row r="538" spans="9:27">
      <c r="I538" s="1" t="s">
        <v>1772</v>
      </c>
      <c r="J538" s="1" t="s">
        <v>1773</v>
      </c>
      <c r="AA538" s="4"/>
    </row>
    <row r="539" spans="9:27">
      <c r="I539" s="1" t="s">
        <v>1774</v>
      </c>
      <c r="J539" s="1" t="s">
        <v>1775</v>
      </c>
      <c r="AA539" s="4"/>
    </row>
    <row r="540" spans="9:27">
      <c r="I540" s="1" t="s">
        <v>1776</v>
      </c>
      <c r="J540" s="1" t="s">
        <v>1777</v>
      </c>
      <c r="AA540" s="4"/>
    </row>
    <row r="541" spans="9:27">
      <c r="I541" s="1" t="s">
        <v>1778</v>
      </c>
      <c r="J541" s="1" t="s">
        <v>1779</v>
      </c>
      <c r="AA541" s="4"/>
    </row>
    <row r="542" spans="9:27">
      <c r="I542" s="1" t="s">
        <v>1780</v>
      </c>
      <c r="J542" s="1" t="s">
        <v>1781</v>
      </c>
      <c r="AA542" s="4"/>
    </row>
    <row r="543" spans="9:27">
      <c r="I543" s="1" t="s">
        <v>1782</v>
      </c>
      <c r="J543" s="1" t="s">
        <v>1783</v>
      </c>
      <c r="AA543" s="4"/>
    </row>
    <row r="544" spans="9:27">
      <c r="I544" s="1" t="s">
        <v>1784</v>
      </c>
      <c r="J544" s="1" t="s">
        <v>1785</v>
      </c>
      <c r="AA544" s="4"/>
    </row>
    <row r="545" spans="9:27">
      <c r="I545" s="1" t="s">
        <v>1786</v>
      </c>
      <c r="J545" s="1" t="s">
        <v>1787</v>
      </c>
      <c r="AA545" s="4"/>
    </row>
    <row r="546" spans="9:27">
      <c r="I546" s="1" t="s">
        <v>1788</v>
      </c>
      <c r="J546" s="1" t="s">
        <v>1789</v>
      </c>
      <c r="AA546" s="4"/>
    </row>
    <row r="547" spans="9:27">
      <c r="I547" s="1" t="s">
        <v>1790</v>
      </c>
      <c r="J547" s="1" t="s">
        <v>1791</v>
      </c>
      <c r="AA547" s="4"/>
    </row>
    <row r="548" spans="9:27">
      <c r="I548" s="1" t="s">
        <v>1792</v>
      </c>
      <c r="J548" s="1" t="s">
        <v>1793</v>
      </c>
      <c r="AA548" s="4"/>
    </row>
    <row r="549" spans="9:27">
      <c r="I549" s="1" t="s">
        <v>1794</v>
      </c>
      <c r="J549" s="1" t="s">
        <v>1795</v>
      </c>
      <c r="AA549" s="4"/>
    </row>
    <row r="550" spans="9:27">
      <c r="I550" s="1" t="s">
        <v>1796</v>
      </c>
      <c r="J550" s="1" t="s">
        <v>1797</v>
      </c>
      <c r="AA550" s="4"/>
    </row>
    <row r="551" spans="9:27">
      <c r="I551" s="1" t="s">
        <v>1798</v>
      </c>
      <c r="J551" s="1" t="s">
        <v>1799</v>
      </c>
      <c r="AA551" s="4"/>
    </row>
    <row r="552" spans="9:27">
      <c r="I552" s="1" t="s">
        <v>1800</v>
      </c>
      <c r="J552" s="1" t="s">
        <v>1801</v>
      </c>
      <c r="AA552" s="4"/>
    </row>
    <row r="553" spans="9:27">
      <c r="I553" s="1" t="s">
        <v>1802</v>
      </c>
      <c r="J553" s="1" t="s">
        <v>1803</v>
      </c>
      <c r="AA553" s="4"/>
    </row>
    <row r="554" spans="9:27">
      <c r="I554" s="1" t="s">
        <v>1804</v>
      </c>
      <c r="J554" s="1" t="s">
        <v>1805</v>
      </c>
      <c r="AA554" s="4"/>
    </row>
    <row r="555" spans="9:27">
      <c r="I555" s="1" t="s">
        <v>1806</v>
      </c>
      <c r="J555" s="1" t="s">
        <v>1807</v>
      </c>
      <c r="AA555" s="4"/>
    </row>
    <row r="556" spans="9:27">
      <c r="I556" s="1" t="s">
        <v>1808</v>
      </c>
      <c r="J556" s="1" t="s">
        <v>1809</v>
      </c>
      <c r="AA556" s="4"/>
    </row>
    <row r="557" spans="9:27">
      <c r="I557" s="1" t="s">
        <v>1810</v>
      </c>
      <c r="J557" s="1" t="s">
        <v>1811</v>
      </c>
      <c r="AA557" s="4"/>
    </row>
    <row r="558" spans="9:27">
      <c r="I558" s="1" t="s">
        <v>1812</v>
      </c>
      <c r="J558" s="1" t="s">
        <v>1813</v>
      </c>
      <c r="AA558" s="4"/>
    </row>
    <row r="559" spans="9:27">
      <c r="I559" s="1" t="s">
        <v>1814</v>
      </c>
      <c r="J559" s="1" t="s">
        <v>1815</v>
      </c>
      <c r="AA559" s="4"/>
    </row>
    <row r="560" spans="9:27">
      <c r="I560" s="1" t="s">
        <v>1816</v>
      </c>
      <c r="J560" s="1" t="s">
        <v>1817</v>
      </c>
      <c r="AA560" s="4"/>
    </row>
    <row r="561" spans="9:27">
      <c r="I561" s="1" t="s">
        <v>1818</v>
      </c>
      <c r="J561" s="1" t="s">
        <v>1819</v>
      </c>
      <c r="AA561" s="4"/>
    </row>
    <row r="562" spans="9:27">
      <c r="I562" s="1" t="s">
        <v>1820</v>
      </c>
      <c r="J562" s="1" t="s">
        <v>1821</v>
      </c>
      <c r="AA562" s="4"/>
    </row>
    <row r="563" spans="9:27">
      <c r="I563" s="1" t="s">
        <v>1822</v>
      </c>
      <c r="J563" s="1" t="s">
        <v>1823</v>
      </c>
      <c r="AA563" s="4"/>
    </row>
    <row r="564" spans="9:27">
      <c r="I564" s="1" t="s">
        <v>1824</v>
      </c>
      <c r="J564" s="1" t="s">
        <v>1825</v>
      </c>
      <c r="AA564" s="4"/>
    </row>
    <row r="565" spans="9:27">
      <c r="I565" s="1" t="s">
        <v>1826</v>
      </c>
      <c r="J565" s="1" t="s">
        <v>1827</v>
      </c>
      <c r="AA565" s="4"/>
    </row>
    <row r="566" spans="9:27">
      <c r="I566" s="1" t="s">
        <v>1828</v>
      </c>
      <c r="J566" s="1" t="s">
        <v>1829</v>
      </c>
      <c r="AA566" s="4"/>
    </row>
    <row r="567" spans="9:27">
      <c r="I567" s="1" t="s">
        <v>1830</v>
      </c>
      <c r="J567" s="1" t="s">
        <v>1831</v>
      </c>
      <c r="AA567" s="4"/>
    </row>
    <row r="568" spans="9:27">
      <c r="I568" s="1" t="s">
        <v>1832</v>
      </c>
      <c r="J568" s="1" t="s">
        <v>1833</v>
      </c>
      <c r="AA568" s="4"/>
    </row>
    <row r="569" spans="9:27">
      <c r="I569" s="1" t="s">
        <v>1834</v>
      </c>
      <c r="J569" s="1" t="s">
        <v>1835</v>
      </c>
      <c r="AA569" s="4"/>
    </row>
    <row r="570" spans="9:27">
      <c r="I570" s="1" t="s">
        <v>1836</v>
      </c>
      <c r="J570" s="1" t="s">
        <v>1837</v>
      </c>
      <c r="AA570" s="4"/>
    </row>
    <row r="571" spans="9:27">
      <c r="I571" s="1" t="s">
        <v>1838</v>
      </c>
      <c r="J571" s="1" t="s">
        <v>1839</v>
      </c>
      <c r="AA571" s="4"/>
    </row>
    <row r="572" spans="9:27">
      <c r="I572" s="1" t="s">
        <v>1840</v>
      </c>
      <c r="J572" s="1" t="s">
        <v>1841</v>
      </c>
      <c r="AA572" s="4"/>
    </row>
    <row r="573" spans="9:27">
      <c r="I573" s="1" t="s">
        <v>1842</v>
      </c>
      <c r="J573" s="1" t="s">
        <v>1843</v>
      </c>
      <c r="AA573" s="4"/>
    </row>
    <row r="574" spans="9:27">
      <c r="I574" s="1" t="s">
        <v>1844</v>
      </c>
      <c r="J574" s="1" t="s">
        <v>1845</v>
      </c>
      <c r="AA574" s="4"/>
    </row>
    <row r="575" spans="9:27">
      <c r="I575" s="1" t="s">
        <v>1846</v>
      </c>
      <c r="J575" s="1" t="s">
        <v>1847</v>
      </c>
      <c r="AA575" s="4"/>
    </row>
    <row r="576" spans="9:27">
      <c r="I576" s="1" t="s">
        <v>1848</v>
      </c>
      <c r="J576" s="1" t="s">
        <v>1849</v>
      </c>
      <c r="AA576" s="4"/>
    </row>
    <row r="577" spans="9:27">
      <c r="I577" s="1" t="s">
        <v>1850</v>
      </c>
      <c r="J577" s="1" t="s">
        <v>1851</v>
      </c>
      <c r="AA577" s="4"/>
    </row>
    <row r="578" spans="9:27">
      <c r="I578" s="1" t="s">
        <v>1852</v>
      </c>
      <c r="J578" s="1" t="s">
        <v>1853</v>
      </c>
      <c r="AA578" s="4"/>
    </row>
    <row r="579" spans="9:27">
      <c r="I579" s="1" t="s">
        <v>1854</v>
      </c>
      <c r="J579" s="1" t="s">
        <v>1855</v>
      </c>
      <c r="AA579" s="4"/>
    </row>
    <row r="580" spans="9:27">
      <c r="I580" s="1" t="s">
        <v>1856</v>
      </c>
      <c r="J580" s="1" t="s">
        <v>1857</v>
      </c>
      <c r="AA580" s="4"/>
    </row>
    <row r="581" spans="9:27">
      <c r="I581" s="1" t="s">
        <v>1858</v>
      </c>
      <c r="J581" s="1" t="s">
        <v>1859</v>
      </c>
      <c r="AA581" s="4"/>
    </row>
    <row r="582" spans="9:27">
      <c r="I582" s="1" t="s">
        <v>1860</v>
      </c>
      <c r="J582" s="1" t="s">
        <v>1861</v>
      </c>
      <c r="AA582" s="4"/>
    </row>
    <row r="583" spans="9:27">
      <c r="I583" s="1" t="s">
        <v>1862</v>
      </c>
      <c r="J583" s="1" t="s">
        <v>1863</v>
      </c>
      <c r="AA583" s="4"/>
    </row>
    <row r="584" spans="9:27">
      <c r="I584" s="1" t="s">
        <v>1864</v>
      </c>
      <c r="J584" s="1" t="s">
        <v>1865</v>
      </c>
      <c r="AA584" s="4"/>
    </row>
    <row r="585" spans="9:27">
      <c r="I585" s="1" t="s">
        <v>1866</v>
      </c>
      <c r="J585" s="1" t="s">
        <v>1867</v>
      </c>
      <c r="AA585" s="4"/>
    </row>
    <row r="586" spans="9:27">
      <c r="I586" s="1" t="s">
        <v>1868</v>
      </c>
      <c r="J586" s="1" t="s">
        <v>1869</v>
      </c>
      <c r="AA586" s="4"/>
    </row>
    <row r="587" spans="9:27">
      <c r="I587" s="1" t="s">
        <v>1870</v>
      </c>
      <c r="J587" s="1" t="s">
        <v>1871</v>
      </c>
      <c r="AA587" s="4"/>
    </row>
    <row r="588" spans="9:27">
      <c r="I588" s="1" t="s">
        <v>1872</v>
      </c>
      <c r="J588" s="1" t="s">
        <v>1873</v>
      </c>
      <c r="AA588" s="4"/>
    </row>
    <row r="589" spans="9:27">
      <c r="I589" s="1" t="s">
        <v>1874</v>
      </c>
      <c r="J589" s="1" t="s">
        <v>1875</v>
      </c>
      <c r="AA589" s="4"/>
    </row>
    <row r="590" spans="9:27">
      <c r="I590" s="1" t="s">
        <v>1876</v>
      </c>
      <c r="J590" s="1" t="s">
        <v>1877</v>
      </c>
      <c r="AA590" s="4"/>
    </row>
    <row r="591" spans="9:27">
      <c r="I591" s="1" t="s">
        <v>1878</v>
      </c>
      <c r="J591" s="1" t="s">
        <v>1879</v>
      </c>
      <c r="AA591" s="4"/>
    </row>
    <row r="592" spans="9:27">
      <c r="I592" s="1" t="s">
        <v>1880</v>
      </c>
      <c r="J592" s="1" t="s">
        <v>1881</v>
      </c>
      <c r="AA592" s="4"/>
    </row>
    <row r="593" spans="9:27">
      <c r="I593" s="1" t="s">
        <v>1882</v>
      </c>
      <c r="J593" s="1" t="s">
        <v>1883</v>
      </c>
      <c r="AA593" s="4"/>
    </row>
    <row r="594" spans="9:27">
      <c r="I594" s="1" t="s">
        <v>1884</v>
      </c>
      <c r="J594" s="1" t="s">
        <v>1885</v>
      </c>
      <c r="AA594" s="4"/>
    </row>
    <row r="595" spans="9:27">
      <c r="I595" s="1" t="s">
        <v>1886</v>
      </c>
      <c r="J595" s="1" t="s">
        <v>1887</v>
      </c>
      <c r="AA595" s="4"/>
    </row>
    <row r="596" spans="9:27">
      <c r="I596" s="1" t="s">
        <v>1888</v>
      </c>
      <c r="J596" s="1" t="s">
        <v>1889</v>
      </c>
      <c r="AA596" s="4"/>
    </row>
    <row r="597" spans="9:27">
      <c r="I597" s="1" t="s">
        <v>1890</v>
      </c>
      <c r="J597" s="1" t="s">
        <v>1891</v>
      </c>
      <c r="AA597" s="4"/>
    </row>
    <row r="598" spans="9:27">
      <c r="I598" s="1" t="s">
        <v>1892</v>
      </c>
      <c r="J598" s="1" t="s">
        <v>1893</v>
      </c>
      <c r="AA598" s="4"/>
    </row>
    <row r="599" spans="9:27">
      <c r="I599" s="1" t="s">
        <v>1894</v>
      </c>
      <c r="J599" s="1" t="s">
        <v>1895</v>
      </c>
      <c r="AA599" s="4"/>
    </row>
    <row r="600" spans="9:27">
      <c r="I600" s="1" t="s">
        <v>1896</v>
      </c>
      <c r="J600" s="1" t="s">
        <v>1897</v>
      </c>
      <c r="AA600" s="4"/>
    </row>
    <row r="601" spans="9:27">
      <c r="I601" s="1" t="s">
        <v>1898</v>
      </c>
      <c r="J601" s="1" t="s">
        <v>1899</v>
      </c>
      <c r="AA601" s="4"/>
    </row>
    <row r="602" spans="9:27">
      <c r="I602" s="1" t="s">
        <v>1900</v>
      </c>
      <c r="J602" s="1" t="s">
        <v>1901</v>
      </c>
      <c r="AA602" s="4"/>
    </row>
    <row r="603" spans="9:27">
      <c r="I603" s="1" t="s">
        <v>1902</v>
      </c>
      <c r="J603" s="1" t="s">
        <v>1903</v>
      </c>
      <c r="AA603" s="4"/>
    </row>
    <row r="604" spans="9:27">
      <c r="I604" s="1" t="s">
        <v>1904</v>
      </c>
      <c r="J604" s="1" t="s">
        <v>1905</v>
      </c>
      <c r="AA604" s="4"/>
    </row>
    <row r="605" spans="9:27">
      <c r="I605" s="1" t="s">
        <v>1906</v>
      </c>
      <c r="J605" s="1" t="s">
        <v>1907</v>
      </c>
      <c r="AA605" s="4"/>
    </row>
    <row r="606" spans="9:27">
      <c r="I606" s="1" t="s">
        <v>1908</v>
      </c>
      <c r="J606" s="1" t="s">
        <v>1909</v>
      </c>
      <c r="AA606" s="4"/>
    </row>
    <row r="607" spans="9:27">
      <c r="I607" s="1" t="s">
        <v>1910</v>
      </c>
      <c r="J607" s="1" t="s">
        <v>1911</v>
      </c>
      <c r="AA607" s="4"/>
    </row>
    <row r="608" spans="9:27">
      <c r="I608" s="1" t="s">
        <v>1912</v>
      </c>
      <c r="J608" s="1" t="s">
        <v>1913</v>
      </c>
      <c r="AA608" s="4"/>
    </row>
    <row r="609" spans="9:27">
      <c r="I609" s="1" t="s">
        <v>1914</v>
      </c>
      <c r="J609" s="1" t="s">
        <v>1915</v>
      </c>
      <c r="AA609" s="4"/>
    </row>
    <row r="610" spans="9:27">
      <c r="I610" s="1" t="s">
        <v>1916</v>
      </c>
      <c r="J610" s="1" t="s">
        <v>1917</v>
      </c>
      <c r="AA610" s="4"/>
    </row>
    <row r="611" spans="9:27">
      <c r="I611" s="1" t="s">
        <v>1918</v>
      </c>
      <c r="J611" s="1" t="s">
        <v>1919</v>
      </c>
      <c r="AA611" s="4"/>
    </row>
    <row r="612" spans="9:27">
      <c r="I612" s="1" t="s">
        <v>1920</v>
      </c>
      <c r="J612" s="1" t="s">
        <v>1921</v>
      </c>
      <c r="AA612" s="4"/>
    </row>
    <row r="613" spans="9:27">
      <c r="I613" s="1" t="s">
        <v>1922</v>
      </c>
      <c r="J613" s="1" t="s">
        <v>1923</v>
      </c>
      <c r="AA613" s="4"/>
    </row>
    <row r="614" spans="9:27">
      <c r="I614" s="1" t="s">
        <v>1924</v>
      </c>
      <c r="J614" s="1" t="s">
        <v>1925</v>
      </c>
      <c r="AA614" s="4"/>
    </row>
    <row r="615" spans="9:27">
      <c r="I615" s="1" t="s">
        <v>1926</v>
      </c>
      <c r="J615" s="1" t="s">
        <v>1927</v>
      </c>
      <c r="AA615" s="4"/>
    </row>
    <row r="616" spans="9:27">
      <c r="I616" s="1" t="s">
        <v>1928</v>
      </c>
      <c r="J616" s="1" t="s">
        <v>1929</v>
      </c>
      <c r="AA616" s="4"/>
    </row>
    <row r="617" spans="9:27">
      <c r="AA617" s="4"/>
    </row>
    <row r="618" spans="9:27">
      <c r="AA618" s="4"/>
    </row>
    <row r="619" spans="9:27">
      <c r="AA619" s="4"/>
    </row>
    <row r="620" spans="9:27">
      <c r="AA620" s="4"/>
    </row>
    <row r="621" spans="9:27">
      <c r="AA621" s="4"/>
    </row>
    <row r="622" spans="9:27">
      <c r="AA622" s="4"/>
    </row>
    <row r="623" spans="9:27">
      <c r="AA623" s="4"/>
    </row>
    <row r="624" spans="9:27">
      <c r="AA624" s="4"/>
    </row>
    <row r="625" spans="9:27">
      <c r="AA625" s="4"/>
    </row>
    <row r="626" spans="9:27">
      <c r="AA626" s="4"/>
    </row>
    <row r="627" spans="9:27">
      <c r="AA627" s="4"/>
    </row>
    <row r="628" spans="9:27">
      <c r="AA628" s="4"/>
    </row>
    <row r="629" spans="9:27">
      <c r="AA629" s="4"/>
    </row>
    <row r="630" spans="9:27">
      <c r="AA630" s="4"/>
    </row>
    <row r="631" spans="9:27">
      <c r="AA631" s="4"/>
    </row>
    <row r="632" spans="9:27">
      <c r="AA632" s="4"/>
    </row>
    <row r="633" spans="9:27">
      <c r="AA633" s="4"/>
    </row>
    <row r="634" spans="9:27">
      <c r="AA634" s="4"/>
    </row>
    <row r="635" spans="9:27">
      <c r="AA635" s="4"/>
    </row>
    <row r="636" spans="9:27">
      <c r="AA636" s="4"/>
    </row>
    <row r="637" spans="9:27">
      <c r="AA637" s="4"/>
    </row>
    <row r="638" spans="9:27">
      <c r="AA638" s="4"/>
    </row>
    <row r="639" spans="9:27">
      <c r="AA639" s="4"/>
    </row>
    <row r="640" spans="9:27">
      <c r="I640" s="249"/>
      <c r="AA640" s="4"/>
    </row>
    <row r="641" spans="9:27">
      <c r="I641" s="249"/>
      <c r="AA641" s="4"/>
    </row>
    <row r="642" spans="9:27">
      <c r="I642" s="249"/>
      <c r="AA642" s="4"/>
    </row>
    <row r="643" spans="9:27">
      <c r="I643" s="249"/>
      <c r="AA643" s="4"/>
    </row>
    <row r="644" spans="9:27">
      <c r="I644" s="249"/>
      <c r="AA644" s="4"/>
    </row>
    <row r="645" spans="9:27">
      <c r="I645" s="249"/>
      <c r="AA645" s="4"/>
    </row>
    <row r="646" spans="9:27">
      <c r="I646" s="249"/>
      <c r="AA646" s="4"/>
    </row>
    <row r="647" spans="9:27">
      <c r="I647" s="249"/>
      <c r="AA647" s="4"/>
    </row>
    <row r="648" spans="9:27">
      <c r="AA648" s="4"/>
    </row>
    <row r="649" spans="9:27">
      <c r="AA649" s="4"/>
    </row>
    <row r="650" spans="9:27">
      <c r="AA650" s="4"/>
    </row>
    <row r="651" spans="9:27">
      <c r="AA651" s="4"/>
    </row>
    <row r="652" spans="9:27">
      <c r="AA652" s="4"/>
    </row>
    <row r="653" spans="9:27">
      <c r="AA653" s="4"/>
    </row>
    <row r="654" spans="9:27">
      <c r="AA654" s="4"/>
    </row>
    <row r="655" spans="9:27">
      <c r="AA655" s="4"/>
    </row>
    <row r="656" spans="9:27">
      <c r="AA656" s="4"/>
    </row>
    <row r="657" spans="27:27">
      <c r="AA657" s="4"/>
    </row>
    <row r="658" spans="27:27">
      <c r="AA658" s="4"/>
    </row>
    <row r="659" spans="27:27">
      <c r="AA659" s="4"/>
    </row>
    <row r="660" spans="27:27">
      <c r="AA660" s="4"/>
    </row>
    <row r="661" spans="27:27">
      <c r="AA661" s="4"/>
    </row>
    <row r="662" spans="27:27">
      <c r="AA662" s="4"/>
    </row>
    <row r="663" spans="27:27">
      <c r="AA663" s="4"/>
    </row>
    <row r="664" spans="27:27">
      <c r="AA664" s="4"/>
    </row>
    <row r="665" spans="27:27">
      <c r="AA665" s="4"/>
    </row>
    <row r="666" spans="27:27">
      <c r="AA666" s="4"/>
    </row>
    <row r="667" spans="27:27">
      <c r="AA667" s="4"/>
    </row>
    <row r="668" spans="27:27">
      <c r="AA668" s="4"/>
    </row>
    <row r="669" spans="27:27">
      <c r="AA669" s="4"/>
    </row>
    <row r="670" spans="27:27">
      <c r="AA670" s="4"/>
    </row>
    <row r="671" spans="27:27">
      <c r="AA671" s="4"/>
    </row>
    <row r="672" spans="27:27">
      <c r="AA672" s="4"/>
    </row>
    <row r="673" spans="27:27">
      <c r="AA673" s="4"/>
    </row>
    <row r="674" spans="27:27">
      <c r="AA674" s="4"/>
    </row>
    <row r="675" spans="27:27">
      <c r="AA675" s="4"/>
    </row>
    <row r="676" spans="27:27">
      <c r="AA676" s="4"/>
    </row>
    <row r="677" spans="27:27">
      <c r="AA677" s="4"/>
    </row>
    <row r="678" spans="27:27">
      <c r="AA678" s="4"/>
    </row>
    <row r="679" spans="27:27">
      <c r="AA679" s="4"/>
    </row>
    <row r="680" spans="27:27">
      <c r="AA680" s="4"/>
    </row>
    <row r="681" spans="27:27">
      <c r="AA681" s="4"/>
    </row>
    <row r="682" spans="27:27">
      <c r="AA682" s="4"/>
    </row>
    <row r="683" spans="27:27">
      <c r="AA683" s="4"/>
    </row>
    <row r="684" spans="27:27">
      <c r="AA684" s="4"/>
    </row>
    <row r="685" spans="27:27">
      <c r="AA685" s="4"/>
    </row>
    <row r="686" spans="27:27">
      <c r="AA686" s="4"/>
    </row>
    <row r="687" spans="27:27">
      <c r="AA687" s="4"/>
    </row>
    <row r="688" spans="27:27">
      <c r="AA688" s="4"/>
    </row>
    <row r="689" spans="27:27">
      <c r="AA689" s="4"/>
    </row>
    <row r="690" spans="27:27">
      <c r="AA690" s="4"/>
    </row>
    <row r="691" spans="27:27">
      <c r="AA691" s="4"/>
    </row>
    <row r="692" spans="27:27">
      <c r="AA692" s="4"/>
    </row>
    <row r="693" spans="27:27">
      <c r="AA693" s="4"/>
    </row>
    <row r="694" spans="27:27">
      <c r="AA694" s="4"/>
    </row>
    <row r="695" spans="27:27">
      <c r="AA695" s="4"/>
    </row>
    <row r="696" spans="27:27">
      <c r="AA696" s="4"/>
    </row>
    <row r="697" spans="27:27">
      <c r="AA697" s="4"/>
    </row>
    <row r="698" spans="27:27">
      <c r="AA698" s="4"/>
    </row>
    <row r="699" spans="27:27">
      <c r="AA699" s="4"/>
    </row>
    <row r="700" spans="27:27">
      <c r="AA700" s="4"/>
    </row>
    <row r="701" spans="27:27">
      <c r="AA701" s="4"/>
    </row>
    <row r="702" spans="27:27">
      <c r="AA702" s="4"/>
    </row>
    <row r="703" spans="27:27">
      <c r="AA703" s="4"/>
    </row>
    <row r="704" spans="27:27">
      <c r="AA704" s="4"/>
    </row>
    <row r="705" spans="27:27">
      <c r="AA705" s="4"/>
    </row>
    <row r="706" spans="27:27">
      <c r="AA706" s="4"/>
    </row>
    <row r="707" spans="27:27">
      <c r="AA707" s="4"/>
    </row>
    <row r="708" spans="27:27">
      <c r="AA708" s="4"/>
    </row>
    <row r="709" spans="27:27">
      <c r="AA709" s="4"/>
    </row>
    <row r="710" spans="27:27">
      <c r="AA710" s="4"/>
    </row>
    <row r="711" spans="27:27">
      <c r="AA711" s="4"/>
    </row>
    <row r="712" spans="27:27">
      <c r="AA712" s="4"/>
    </row>
    <row r="713" spans="27:27">
      <c r="AA713" s="4"/>
    </row>
    <row r="714" spans="27:27">
      <c r="AA714" s="4"/>
    </row>
    <row r="715" spans="27:27">
      <c r="AA715" s="4"/>
    </row>
    <row r="716" spans="27:27">
      <c r="AA716" s="4"/>
    </row>
    <row r="717" spans="27:27">
      <c r="AA717" s="4"/>
    </row>
    <row r="718" spans="27:27">
      <c r="AA718" s="4"/>
    </row>
    <row r="719" spans="27:27">
      <c r="AA719" s="4"/>
    </row>
    <row r="720" spans="27:27">
      <c r="AA720" s="4"/>
    </row>
    <row r="721" spans="27:27">
      <c r="AA721" s="4"/>
    </row>
    <row r="722" spans="27:27">
      <c r="AA722" s="4"/>
    </row>
    <row r="723" spans="27:27">
      <c r="AA723" s="4"/>
    </row>
    <row r="724" spans="27:27">
      <c r="AA724" s="4"/>
    </row>
    <row r="725" spans="27:27">
      <c r="AA725" s="4"/>
    </row>
    <row r="726" spans="27:27">
      <c r="AA726" s="4"/>
    </row>
    <row r="727" spans="27:27">
      <c r="AA727" s="4"/>
    </row>
    <row r="728" spans="27:27">
      <c r="AA728" s="4"/>
    </row>
    <row r="729" spans="27:27">
      <c r="AA729" s="4"/>
    </row>
    <row r="730" spans="27:27">
      <c r="AA730" s="4"/>
    </row>
    <row r="731" spans="27:27">
      <c r="AA731" s="4"/>
    </row>
    <row r="732" spans="27:27">
      <c r="AA732" s="4"/>
    </row>
    <row r="733" spans="27:27">
      <c r="AA733" s="4"/>
    </row>
    <row r="734" spans="27:27">
      <c r="AA734" s="4"/>
    </row>
    <row r="735" spans="27:27">
      <c r="AA735" s="4"/>
    </row>
    <row r="736" spans="27:27">
      <c r="AA736" s="4"/>
    </row>
    <row r="737" spans="27:27">
      <c r="AA737" s="4"/>
    </row>
    <row r="738" spans="27:27">
      <c r="AA738" s="4"/>
    </row>
    <row r="739" spans="27:27">
      <c r="AA739" s="4"/>
    </row>
    <row r="740" spans="27:27">
      <c r="AA740" s="4"/>
    </row>
    <row r="741" spans="27:27">
      <c r="AA741" s="4"/>
    </row>
    <row r="742" spans="27:27">
      <c r="AA742" s="4"/>
    </row>
    <row r="743" spans="27:27">
      <c r="AA743" s="4"/>
    </row>
    <row r="744" spans="27:27">
      <c r="AA744" s="4"/>
    </row>
    <row r="745" spans="27:27">
      <c r="AA745" s="4"/>
    </row>
    <row r="746" spans="27:27">
      <c r="AA746" s="4"/>
    </row>
    <row r="747" spans="27:27">
      <c r="AA747" s="4"/>
    </row>
    <row r="748" spans="27:27">
      <c r="AA748" s="4"/>
    </row>
    <row r="749" spans="27:27">
      <c r="AA749" s="4"/>
    </row>
    <row r="750" spans="27:27">
      <c r="AA750" s="4"/>
    </row>
    <row r="751" spans="27:27">
      <c r="AA751" s="4"/>
    </row>
    <row r="752" spans="27:27">
      <c r="AA752" s="4"/>
    </row>
    <row r="753" spans="27:27">
      <c r="AA753" s="4"/>
    </row>
    <row r="754" spans="27:27">
      <c r="AA754" s="4"/>
    </row>
    <row r="755" spans="27:27">
      <c r="AA755" s="4"/>
    </row>
    <row r="756" spans="27:27">
      <c r="AA756" s="4"/>
    </row>
    <row r="757" spans="27:27">
      <c r="AA757" s="4"/>
    </row>
    <row r="758" spans="27:27">
      <c r="AA758" s="4"/>
    </row>
    <row r="759" spans="27:27">
      <c r="AA759" s="4"/>
    </row>
    <row r="760" spans="27:27">
      <c r="AA760" s="4"/>
    </row>
    <row r="761" spans="27:27">
      <c r="AA761" s="4"/>
    </row>
    <row r="762" spans="27:27">
      <c r="AA762" s="4"/>
    </row>
    <row r="763" spans="27:27">
      <c r="AA763" s="4"/>
    </row>
    <row r="764" spans="27:27">
      <c r="AA764" s="4"/>
    </row>
    <row r="765" spans="27:27">
      <c r="AA765" s="4"/>
    </row>
    <row r="766" spans="27:27">
      <c r="AA766" s="4"/>
    </row>
    <row r="767" spans="27:27">
      <c r="AA767" s="4"/>
    </row>
    <row r="768" spans="27:27">
      <c r="AA768" s="4"/>
    </row>
    <row r="769" spans="27:27">
      <c r="AA769" s="4"/>
    </row>
    <row r="770" spans="27:27">
      <c r="AA770" s="4"/>
    </row>
    <row r="771" spans="27:27">
      <c r="AA771" s="4"/>
    </row>
    <row r="772" spans="27:27">
      <c r="AA772" s="4"/>
    </row>
    <row r="773" spans="27:27">
      <c r="AA773" s="4"/>
    </row>
    <row r="774" spans="27:27">
      <c r="AA774" s="4"/>
    </row>
    <row r="775" spans="27:27">
      <c r="AA775" s="4"/>
    </row>
    <row r="776" spans="27:27">
      <c r="AA776" s="4"/>
    </row>
    <row r="777" spans="27:27">
      <c r="AA777" s="4"/>
    </row>
    <row r="778" spans="27:27">
      <c r="AA778" s="4"/>
    </row>
    <row r="779" spans="27:27">
      <c r="AA779" s="4"/>
    </row>
    <row r="780" spans="27:27">
      <c r="AA780" s="4"/>
    </row>
    <row r="781" spans="27:27">
      <c r="AA781" s="4"/>
    </row>
    <row r="782" spans="27:27">
      <c r="AA782" s="4"/>
    </row>
    <row r="783" spans="27:27">
      <c r="AA783" s="4"/>
    </row>
    <row r="784" spans="27:27">
      <c r="AA784" s="4"/>
    </row>
    <row r="785" spans="27:27">
      <c r="AA785" s="4"/>
    </row>
    <row r="786" spans="27:27">
      <c r="AA786" s="4"/>
    </row>
    <row r="787" spans="27:27">
      <c r="AA787" s="4"/>
    </row>
    <row r="788" spans="27:27">
      <c r="AA788" s="4"/>
    </row>
    <row r="789" spans="27:27">
      <c r="AA789" s="4"/>
    </row>
    <row r="790" spans="27:27">
      <c r="AA790" s="4"/>
    </row>
    <row r="791" spans="27:27">
      <c r="AA791" s="4"/>
    </row>
    <row r="792" spans="27:27">
      <c r="AA792" s="4"/>
    </row>
    <row r="793" spans="27:27">
      <c r="AA793" s="4"/>
    </row>
    <row r="794" spans="27:27">
      <c r="AA794" s="4"/>
    </row>
    <row r="795" spans="27:27">
      <c r="AA795" s="4"/>
    </row>
    <row r="796" spans="27:27">
      <c r="AA796" s="4"/>
    </row>
    <row r="797" spans="27:27">
      <c r="AA797" s="4"/>
    </row>
    <row r="798" spans="27:27">
      <c r="AA798" s="4"/>
    </row>
    <row r="799" spans="27:27">
      <c r="AA799" s="4"/>
    </row>
    <row r="800" spans="27:27">
      <c r="AA800" s="4"/>
    </row>
    <row r="801" spans="27:27">
      <c r="AA801" s="4"/>
    </row>
    <row r="802" spans="27:27">
      <c r="AA802" s="4"/>
    </row>
    <row r="803" spans="27:27">
      <c r="AA803" s="4"/>
    </row>
    <row r="804" spans="27:27">
      <c r="AA804" s="4"/>
    </row>
    <row r="805" spans="27:27">
      <c r="AA805" s="4"/>
    </row>
    <row r="806" spans="27:27">
      <c r="AA806" s="4"/>
    </row>
    <row r="807" spans="27:27">
      <c r="AA807" s="4"/>
    </row>
    <row r="808" spans="27:27">
      <c r="AA808" s="4"/>
    </row>
    <row r="809" spans="27:27">
      <c r="AA809" s="4"/>
    </row>
    <row r="810" spans="27:27">
      <c r="AA810" s="4"/>
    </row>
    <row r="811" spans="27:27">
      <c r="AA811" s="4"/>
    </row>
    <row r="812" spans="27:27">
      <c r="AA812" s="4"/>
    </row>
    <row r="813" spans="27:27">
      <c r="AA813" s="4"/>
    </row>
    <row r="814" spans="27:27">
      <c r="AA814" s="4"/>
    </row>
    <row r="815" spans="27:27">
      <c r="AA815" s="4"/>
    </row>
    <row r="816" spans="27:27">
      <c r="AA816" s="4"/>
    </row>
    <row r="817" spans="27:27">
      <c r="AA817" s="4"/>
    </row>
    <row r="818" spans="27:27">
      <c r="AA818" s="4"/>
    </row>
    <row r="819" spans="27:27">
      <c r="AA819" s="4"/>
    </row>
    <row r="820" spans="27:27">
      <c r="AA820" s="4"/>
    </row>
    <row r="821" spans="27:27">
      <c r="AA821" s="4"/>
    </row>
    <row r="822" spans="27:27">
      <c r="AA822" s="4"/>
    </row>
    <row r="823" spans="27:27">
      <c r="AA823" s="4"/>
    </row>
    <row r="824" spans="27:27">
      <c r="AA824" s="4"/>
    </row>
  </sheetData>
  <sheetProtection sheet="1" objects="1" scenarios="1"/>
  <conditionalFormatting sqref="I2:I616">
    <cfRule type="duplicateValues" dxfId="84" priority="1"/>
    <cfRule type="duplicateValues" dxfId="83" priority="2"/>
  </conditionalFormatting>
  <hyperlinks>
    <hyperlink ref="AI2" r:id="rId1" tooltip="Sarajevo" xr:uid="{00000000-0004-0000-0000-000000000000}"/>
    <hyperlink ref="AI3" r:id="rId2" tooltip="Tuzla" xr:uid="{00000000-0004-0000-0000-000001000000}"/>
    <hyperlink ref="AI4" r:id="rId3" tooltip="Zenica" xr:uid="{00000000-0004-0000-0000-000002000000}"/>
    <hyperlink ref="AI5" r:id="rId4" tooltip="Mostar" xr:uid="{00000000-0004-0000-0000-000003000000}"/>
    <hyperlink ref="AI6" r:id="rId5" tooltip="Srebrenik" xr:uid="{00000000-0004-0000-0000-000004000000}"/>
    <hyperlink ref="AI7" r:id="rId6" tooltip="Bihać" xr:uid="{00000000-0004-0000-0000-000005000000}"/>
    <hyperlink ref="AI8" r:id="rId7" tooltip="Travnik" xr:uid="{00000000-0004-0000-0000-000006000000}"/>
    <hyperlink ref="AI9" r:id="rId8" tooltip="Kiseljak" xr:uid="{00000000-0004-0000-0000-000007000000}"/>
    <hyperlink ref="AI10" r:id="rId9" tooltip="Cazin" xr:uid="{00000000-0004-0000-0000-000008000000}"/>
    <hyperlink ref="AI11" r:id="rId10" tooltip="Bugojno" xr:uid="{00000000-0004-0000-0000-000009000000}"/>
    <hyperlink ref="AI12" r:id="rId11" tooltip="Velika Kladuša" xr:uid="{00000000-0004-0000-0000-00000A000000}"/>
    <hyperlink ref="AI13" r:id="rId12" tooltip="Visoko" xr:uid="{00000000-0004-0000-0000-00000B000000}"/>
    <hyperlink ref="AI14" r:id="rId13" tooltip="Goražde" xr:uid="{00000000-0004-0000-0000-00000C000000}"/>
    <hyperlink ref="AI15" r:id="rId14" tooltip="Konjic" xr:uid="{00000000-0004-0000-0000-00000D000000}"/>
    <hyperlink ref="AI16" r:id="rId15" tooltip="Gračanica" xr:uid="{00000000-0004-0000-0000-00000E000000}"/>
    <hyperlink ref="AI17" r:id="rId16" tooltip="Gradačac" xr:uid="{00000000-0004-0000-0000-00000F000000}"/>
    <hyperlink ref="AI18" r:id="rId17" tooltip="Bosanska Krupa" xr:uid="{00000000-0004-0000-0000-000010000000}"/>
    <hyperlink ref="AI19" r:id="rId18" tooltip="Zavidovići" xr:uid="{00000000-0004-0000-0000-000011000000}"/>
    <hyperlink ref="AI20" r:id="rId19" tooltip="Živinice" xr:uid="{00000000-0004-0000-0000-000012000000}"/>
    <hyperlink ref="AI21" r:id="rId20" tooltip="Sanski Most" xr:uid="{00000000-0004-0000-0000-000013000000}"/>
    <hyperlink ref="AI22" r:id="rId21" tooltip="Lukavac" xr:uid="{00000000-0004-0000-0000-000014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BFE31-B2A4-4A03-AC77-32A1A95F125D}">
  <sheetPr codeName="Sheet3"/>
  <dimension ref="A1:AMD81"/>
  <sheetViews>
    <sheetView topLeftCell="A18" zoomScaleNormal="100" zoomScaleSheetLayoutView="100" workbookViewId="0">
      <selection activeCell="B34" sqref="B34"/>
    </sheetView>
  </sheetViews>
  <sheetFormatPr defaultColWidth="8.85546875" defaultRowHeight="15"/>
  <cols>
    <col min="1" max="1" width="94.85546875" style="17" bestFit="1" customWidth="1"/>
    <col min="2" max="2" width="66.140625" style="18" bestFit="1" customWidth="1"/>
    <col min="3" max="3" width="37.42578125" style="19" customWidth="1"/>
    <col min="4" max="4" width="36.7109375" style="19" customWidth="1"/>
    <col min="5" max="5" width="47" style="19" customWidth="1"/>
    <col min="6" max="1018" width="8.85546875" style="19" customWidth="1"/>
    <col min="1019" max="1019" width="8.85546875" style="17" customWidth="1"/>
    <col min="1020" max="16384" width="8.85546875" style="17"/>
  </cols>
  <sheetData>
    <row r="1" spans="1:2">
      <c r="A1" s="17" t="s">
        <v>1930</v>
      </c>
      <c r="B1" s="18" t="e">
        <f>IF(#REF!="","",#REF!)</f>
        <v>#REF!</v>
      </c>
    </row>
    <row r="2" spans="1:2">
      <c r="A2" s="17" t="s">
        <v>1931</v>
      </c>
      <c r="B2" s="18" t="s">
        <v>138</v>
      </c>
    </row>
    <row r="3" spans="1:2">
      <c r="A3" s="17" t="s">
        <v>1932</v>
      </c>
      <c r="B3" s="18" t="s">
        <v>138</v>
      </c>
    </row>
    <row r="4" spans="1:2">
      <c r="A4" s="17" t="s">
        <v>1933</v>
      </c>
      <c r="B4" s="20" t="e">
        <f>IF(#REF!="","",#REF!)</f>
        <v>#REF!</v>
      </c>
    </row>
    <row r="5" spans="1:2">
      <c r="A5" s="17" t="s">
        <v>1934</v>
      </c>
      <c r="B5" s="18" t="e">
        <f>IF(#REF!="","",#REF!)</f>
        <v>#REF!</v>
      </c>
    </row>
    <row r="6" spans="1:2">
      <c r="A6" s="17" t="s">
        <v>16</v>
      </c>
      <c r="B6" s="18" t="s">
        <v>138</v>
      </c>
    </row>
    <row r="7" spans="1:2">
      <c r="A7" s="17" t="s">
        <v>1935</v>
      </c>
      <c r="B7" s="18" t="s">
        <v>138</v>
      </c>
    </row>
    <row r="8" spans="1:2">
      <c r="A8" s="17" t="s">
        <v>1936</v>
      </c>
      <c r="B8" s="18" t="s">
        <v>138</v>
      </c>
    </row>
    <row r="9" spans="1:2">
      <c r="A9" s="17" t="s">
        <v>1937</v>
      </c>
      <c r="B9" s="18" t="s">
        <v>138</v>
      </c>
    </row>
    <row r="10" spans="1:2">
      <c r="A10" s="17" t="s">
        <v>1938</v>
      </c>
      <c r="B10" s="18" t="s">
        <v>138</v>
      </c>
    </row>
    <row r="11" spans="1:2">
      <c r="A11" s="17" t="s">
        <v>1939</v>
      </c>
      <c r="B11" s="18" t="e">
        <f>IF(#REF!="","",#REF!)</f>
        <v>#REF!</v>
      </c>
    </row>
    <row r="12" spans="1:2">
      <c r="A12" s="17" t="s">
        <v>1</v>
      </c>
      <c r="B12" s="18" t="e">
        <f>IF(#REF!="","",VLOOKUP(#REF!,'#Konverter'!A2:B80,2,FALSE))</f>
        <v>#REF!</v>
      </c>
    </row>
    <row r="13" spans="1:2">
      <c r="A13" s="17" t="s">
        <v>2</v>
      </c>
      <c r="B13" s="18" t="e">
        <f>IF(#REF!="","",VLOOKUP(#REF!,'#Konverter'!A2:C80,3,FALSE))</f>
        <v>#REF!</v>
      </c>
    </row>
    <row r="14" spans="1:2">
      <c r="A14" s="17" t="s">
        <v>1940</v>
      </c>
      <c r="B14" s="18" t="e">
        <f>IF(#REF!="","",#REF!)</f>
        <v>#REF!</v>
      </c>
    </row>
    <row r="15" spans="1:2">
      <c r="A15" s="17" t="s">
        <v>1941</v>
      </c>
      <c r="B15" s="18" t="e">
        <f>IF(#REF!="","",#REF!)</f>
        <v>#REF!</v>
      </c>
    </row>
    <row r="16" spans="1:2">
      <c r="A16" s="17" t="s">
        <v>1942</v>
      </c>
      <c r="B16" s="18" t="e">
        <f>IF(AND(#REF!="DA",LEN(#REF!)=12),#REF!,"")</f>
        <v>#REF!</v>
      </c>
    </row>
    <row r="17" spans="1:5">
      <c r="A17" s="17" t="s">
        <v>1943</v>
      </c>
      <c r="B17" s="18" t="s">
        <v>138</v>
      </c>
    </row>
    <row r="18" spans="1:5">
      <c r="A18" s="17" t="s">
        <v>1944</v>
      </c>
      <c r="B18" s="18" t="s">
        <v>138</v>
      </c>
    </row>
    <row r="19" spans="1:5">
      <c r="A19" s="17" t="s">
        <v>1945</v>
      </c>
      <c r="B19" s="18" t="s">
        <v>138</v>
      </c>
    </row>
    <row r="20" spans="1:5">
      <c r="A20" s="17" t="s">
        <v>1946</v>
      </c>
      <c r="B20" s="18" t="s">
        <v>138</v>
      </c>
    </row>
    <row r="21" spans="1:5">
      <c r="A21" s="17" t="s">
        <v>1947</v>
      </c>
      <c r="B21" s="18" t="e">
        <f>IF(#REF!="","",#REF!)</f>
        <v>#REF!</v>
      </c>
    </row>
    <row r="22" spans="1:5">
      <c r="A22" s="17" t="s">
        <v>1948</v>
      </c>
      <c r="B22" s="18" t="e">
        <f>IF(#REF!="","",#REF!)</f>
        <v>#REF!</v>
      </c>
    </row>
    <row r="23" spans="1:5">
      <c r="A23" s="17" t="s">
        <v>1949</v>
      </c>
      <c r="B23" s="18" t="s">
        <v>138</v>
      </c>
    </row>
    <row r="24" spans="1:5">
      <c r="A24" s="17" t="s">
        <v>14</v>
      </c>
      <c r="B24" s="18" t="e">
        <f>IF(#REF!="","",#REF!)</f>
        <v>#REF!</v>
      </c>
    </row>
    <row r="25" spans="1:5">
      <c r="A25" s="17" t="s">
        <v>1950</v>
      </c>
      <c r="B25" s="18" t="e">
        <f>IF(#REF!="","",#REF!)</f>
        <v>#REF!</v>
      </c>
    </row>
    <row r="26" spans="1:5" s="21" customFormat="1" ht="16.5">
      <c r="A26" s="17" t="s">
        <v>1951</v>
      </c>
      <c r="B26" s="18" t="s">
        <v>138</v>
      </c>
      <c r="C26" s="19" t="s">
        <v>138</v>
      </c>
      <c r="D26" s="19" t="s">
        <v>138</v>
      </c>
    </row>
    <row r="27" spans="1:5" s="21" customFormat="1" ht="16.5">
      <c r="A27" s="17" t="s">
        <v>1952</v>
      </c>
      <c r="B27" s="18" t="e">
        <f>IF(#REF!="","",#REF!)</f>
        <v>#REF!</v>
      </c>
      <c r="C27" s="19" t="e">
        <f>IF(#REF!="","",#REF!)</f>
        <v>#REF!</v>
      </c>
      <c r="D27" s="19" t="e">
        <f>IF(#REF!="","",#REF!)</f>
        <v>#REF!</v>
      </c>
      <c r="E27" s="22" t="e">
        <f>IF(#REF!="","",#REF!)</f>
        <v>#REF!</v>
      </c>
    </row>
    <row r="28" spans="1:5">
      <c r="A28" s="17" t="s">
        <v>1953</v>
      </c>
      <c r="B28" s="23" t="e">
        <f>IF(#REF!="","","0"&amp;#REF!)</f>
        <v>#REF!</v>
      </c>
    </row>
    <row r="29" spans="1:5">
      <c r="A29" s="17" t="s">
        <v>1954</v>
      </c>
      <c r="B29" s="18" t="e">
        <f>IF(#REF!="","",#REF!)</f>
        <v>#REF!</v>
      </c>
    </row>
    <row r="30" spans="1:5">
      <c r="A30" s="17" t="s">
        <v>18</v>
      </c>
      <c r="B30" s="24" t="str">
        <f>IF(ISTEXT(VLOOKUP(#REF! &amp;"|"&amp;#REF!,'#Konverter'!AA2:AB39,2,FALSE)),VLOOKUP(#REF! &amp;"|"&amp;#REF!,'#Konverter'!AA2:AB39,2,FALSE),"Greška!")</f>
        <v>Greška!</v>
      </c>
    </row>
    <row r="31" spans="1:5">
      <c r="A31" s="17" t="s">
        <v>33</v>
      </c>
      <c r="B31" s="25" t="e">
        <f>IF(#REF!="","",IF(#REF!&lt;&gt;"Godišnji - različit izvještajni period",#REF!,#REF!))</f>
        <v>#REF!</v>
      </c>
    </row>
    <row r="32" spans="1:5">
      <c r="A32" s="17" t="s">
        <v>1955</v>
      </c>
      <c r="B32" s="26" t="e">
        <f>IF(#REF!="","",#REF!)</f>
        <v>#REF!</v>
      </c>
    </row>
    <row r="33" spans="1:3">
      <c r="A33" s="17" t="s">
        <v>1956</v>
      </c>
      <c r="B33" s="26" t="e">
        <f>IF(#REF!="","",#REF!)</f>
        <v>#REF!</v>
      </c>
    </row>
    <row r="34" spans="1:3">
      <c r="A34" s="17" t="s">
        <v>22</v>
      </c>
      <c r="B34" s="18" t="e">
        <f>IF(OR(#REF!="Revizorski",#REF!="Izjava o neaktivnosti"),"Mikro",IF(#REF!="","",#REF!))</f>
        <v>#REF!</v>
      </c>
    </row>
    <row r="35" spans="1:3">
      <c r="A35" s="17" t="s">
        <v>1957</v>
      </c>
      <c r="B35" s="18">
        <v>1</v>
      </c>
    </row>
    <row r="36" spans="1:3">
      <c r="A36" s="17" t="s">
        <v>1958</v>
      </c>
      <c r="B36" s="18">
        <v>2998</v>
      </c>
      <c r="C36" s="19" t="e">
        <f>IF(#REF!="","",#REF!)</f>
        <v>#REF!</v>
      </c>
    </row>
    <row r="37" spans="1:3">
      <c r="A37" s="17" t="s">
        <v>1959</v>
      </c>
      <c r="B37" s="23" t="e">
        <f>IF(#REF!="","","0"&amp;#REF!)</f>
        <v>#REF!</v>
      </c>
    </row>
    <row r="38" spans="1:3">
      <c r="A38" s="17" t="s">
        <v>1960</v>
      </c>
      <c r="B38" s="18" t="e">
        <f>IF(#REF!="","",#REF!)</f>
        <v>#REF!</v>
      </c>
    </row>
    <row r="39" spans="1:3">
      <c r="A39" s="17" t="s">
        <v>1961</v>
      </c>
      <c r="B39" s="18" t="e">
        <f>IF(#REF!="","",#REF!)</f>
        <v>#REF!</v>
      </c>
    </row>
    <row r="40" spans="1:3">
      <c r="A40" s="17" t="s">
        <v>1962</v>
      </c>
      <c r="B40" s="26" t="e">
        <f>IF(#REF!="","",#REF!)</f>
        <v>#REF!</v>
      </c>
    </row>
    <row r="41" spans="1:3">
      <c r="A41" s="27" t="s">
        <v>54</v>
      </c>
      <c r="B41" s="28">
        <f>IF(LEN(BS!J39)=4,"",BS!J39)</f>
        <v>0</v>
      </c>
      <c r="C41" s="19">
        <f>IF(AND(ROWS(BS!1:155)=155,COLUMNS(BS!E:J)=6),1,0)</f>
        <v>1</v>
      </c>
    </row>
    <row r="42" spans="1:3">
      <c r="A42" s="27" t="s">
        <v>73</v>
      </c>
      <c r="B42" s="28">
        <f>IF(LEN(BU!J36)=4,"",BU!J36)</f>
        <v>0</v>
      </c>
      <c r="C42" s="19">
        <f>IF(AND(ROWS(BU!1:190)=190,COLUMNS(BU!E:J)=6),1,0)</f>
        <v>1</v>
      </c>
    </row>
    <row r="43" spans="1:3">
      <c r="A43" s="27" t="s">
        <v>90</v>
      </c>
      <c r="B43" s="28" t="s">
        <v>138</v>
      </c>
    </row>
    <row r="44" spans="1:3">
      <c r="A44" s="27" t="s">
        <v>106</v>
      </c>
      <c r="B44" s="28" t="s">
        <v>138</v>
      </c>
    </row>
    <row r="45" spans="1:3">
      <c r="A45" s="27" t="s">
        <v>122</v>
      </c>
      <c r="B45" s="28" t="s">
        <v>138</v>
      </c>
    </row>
    <row r="46" spans="1:3">
      <c r="A46" s="27" t="s">
        <v>136</v>
      </c>
      <c r="B46" s="28" t="s">
        <v>138</v>
      </c>
    </row>
    <row r="47" spans="1:3">
      <c r="A47" s="27" t="s">
        <v>152</v>
      </c>
      <c r="B47" s="28">
        <f>IF(LEN(GTDIR!K38)=4,"",GTDIR!K38)</f>
        <v>0</v>
      </c>
      <c r="C47" s="19">
        <f>IF(AND(ROWS(GTDIR!1:99)=99,COLUMNS(GTDIR!E:K)=7),1,0)</f>
        <v>1</v>
      </c>
    </row>
    <row r="48" spans="1:3">
      <c r="A48" s="27" t="s">
        <v>167</v>
      </c>
      <c r="B48" s="28">
        <f>IF(LEN(GTIND!K36)=4,"",GTIND!K36)</f>
        <v>0</v>
      </c>
      <c r="C48" s="19">
        <f>IF(AND(ROWS(GTIND!1:129)=129,COLUMNS(GTIND!E:K)=7),1,0)</f>
        <v>1</v>
      </c>
    </row>
    <row r="49" spans="1:3">
      <c r="A49" s="27" t="s">
        <v>181</v>
      </c>
      <c r="B49" s="28">
        <f>IF(LEN(IPK!AC7)=4,"",IPK!AC7)</f>
        <v>0</v>
      </c>
      <c r="C49" s="19">
        <f>IF(AND(ROWS(IPK!2:54)=73,COLUMNS(IPK!U:AG)=13),1,0)</f>
        <v>0</v>
      </c>
    </row>
    <row r="50" spans="1:3">
      <c r="A50" s="27" t="s">
        <v>195</v>
      </c>
      <c r="B50" s="28" t="s">
        <v>138</v>
      </c>
    </row>
    <row r="51" spans="1:3">
      <c r="A51" s="27" t="s">
        <v>209</v>
      </c>
      <c r="B51" s="28" t="s">
        <v>138</v>
      </c>
    </row>
    <row r="52" spans="1:3">
      <c r="A52" s="27" t="s">
        <v>222</v>
      </c>
      <c r="B52" s="28" t="s">
        <v>138</v>
      </c>
    </row>
    <row r="53" spans="1:3">
      <c r="A53" s="27" t="s">
        <v>234</v>
      </c>
      <c r="B53" s="28" t="e">
        <f>IF(LEN(#REF!)=4,"",#REF!)</f>
        <v>#REF!</v>
      </c>
      <c r="C53" s="19" t="e">
        <f>IF(AND(ROWS(#REF!)=64,COLUMNS(#REF!)=23),1,0)</f>
        <v>#REF!</v>
      </c>
    </row>
    <row r="54" spans="1:3">
      <c r="A54" s="27" t="s">
        <v>247</v>
      </c>
      <c r="B54" s="28" t="s">
        <v>138</v>
      </c>
    </row>
    <row r="55" spans="1:3">
      <c r="A55" s="27" t="s">
        <v>260</v>
      </c>
      <c r="B55" s="28" t="s">
        <v>138</v>
      </c>
    </row>
    <row r="56" spans="1:3">
      <c r="A56" s="27" t="s">
        <v>271</v>
      </c>
      <c r="B56" s="28" t="s">
        <v>138</v>
      </c>
    </row>
    <row r="57" spans="1:3">
      <c r="A57" s="27" t="s">
        <v>283</v>
      </c>
      <c r="B57" s="28" t="s">
        <v>138</v>
      </c>
    </row>
    <row r="58" spans="1:3">
      <c r="A58" s="27" t="s">
        <v>295</v>
      </c>
      <c r="B58" s="28" t="e">
        <f>IF(LEN(#REF!)=4,"",#REF!)</f>
        <v>#REF!</v>
      </c>
      <c r="C58" s="19" t="e">
        <f>IF(AND(ROWS(#REF!)=143,COLUMNS(#REF!)=45),1,0)</f>
        <v>#REF!</v>
      </c>
    </row>
    <row r="59" spans="1:3">
      <c r="A59" s="27" t="s">
        <v>315</v>
      </c>
      <c r="B59" s="28" t="e">
        <f>IF(LEN(#REF!)=4,"",#REF!)</f>
        <v>#REF!</v>
      </c>
      <c r="C59" s="19" t="e">
        <f>IF(AND(ROWS(#REF!)=63,COLUMNS(#REF!)=55,ROWS(#REF!)=97,COLUMNS(#REF!)=86),1,0)</f>
        <v>#REF!</v>
      </c>
    </row>
    <row r="60" spans="1:3">
      <c r="A60" s="27" t="s">
        <v>324</v>
      </c>
      <c r="B60" s="28">
        <f>IF(LEN(OP!AJ1)=4,"",OP!AJ1)</f>
        <v>0</v>
      </c>
      <c r="C60" s="19">
        <f>IF(AND(ROWS(OP!1:52)=38,COLUMNS(OP!C:AJ)=38),1,0)</f>
        <v>0</v>
      </c>
    </row>
    <row r="61" spans="1:3">
      <c r="A61" s="27" t="s">
        <v>334</v>
      </c>
      <c r="B61" s="28" t="e">
        <f>IF(LEN(#REF!)=4,"",#REF!)</f>
        <v>#REF!</v>
      </c>
      <c r="C61" s="19" t="e">
        <f>IF(AND(ROWS(#REF!)=37,COLUMNS(#REF!)=51),1,0)</f>
        <v>#REF!</v>
      </c>
    </row>
    <row r="62" spans="1:3">
      <c r="A62" s="27" t="s">
        <v>342</v>
      </c>
      <c r="B62" s="28" t="e">
        <f>IF(LEN(#REF!)=4,"",#REF!)</f>
        <v>#REF!</v>
      </c>
      <c r="C62" s="19" t="e">
        <f>IF(AND(ROWS(#REF!)=43,COLUMNS(#REF!)=51),1,0)</f>
        <v>#REF!</v>
      </c>
    </row>
    <row r="63" spans="1:3">
      <c r="A63" s="27" t="s">
        <v>352</v>
      </c>
      <c r="B63" s="28" t="e">
        <f>IF(LEN(#REF!)=4,"",#REF!)</f>
        <v>#REF!</v>
      </c>
      <c r="C63" s="19" t="e">
        <f>IF(AND(ROWS(#REF!)=47,COLUMNS(#REF!)=40),1,0)</f>
        <v>#REF!</v>
      </c>
    </row>
    <row r="64" spans="1:3">
      <c r="A64" s="27" t="s">
        <v>361</v>
      </c>
      <c r="B64" s="28" t="e">
        <f>IF(LEN(#REF!)=4,"",#REF!)</f>
        <v>#REF!</v>
      </c>
      <c r="C64" s="19" t="e">
        <f>IF(AND(ROWS(#REF!)=37,COLUMNS(#REF!)=6),1,0)</f>
        <v>#REF!</v>
      </c>
    </row>
    <row r="65" spans="1:3">
      <c r="A65" s="27" t="s">
        <v>368</v>
      </c>
      <c r="B65" s="28" t="e">
        <f>IF(LEN(#REF!)=4,"",#REF!)</f>
        <v>#REF!</v>
      </c>
      <c r="C65" s="19" t="e">
        <f>IF(AND(ROWS(#REF!)=29,COLUMNS(#REF!)=6),1,0)</f>
        <v>#REF!</v>
      </c>
    </row>
    <row r="66" spans="1:3">
      <c r="A66" s="27" t="s">
        <v>303</v>
      </c>
      <c r="B66" s="28" t="e">
        <f>IF(AND(#REF!="Izjava o neaktivnosti",LEN(#REF!)&gt;4),#REF!,"")</f>
        <v>#REF!</v>
      </c>
      <c r="C66" s="19" t="e">
        <f>IF(AND(ROWS(#REF!)=40,COLUMNS(#REF!)=17),1,0)</f>
        <v>#REF!</v>
      </c>
    </row>
    <row r="67" spans="1:3">
      <c r="A67" s="17" t="s">
        <v>1963</v>
      </c>
      <c r="B67" s="29" t="e">
        <f>IF(#REF!="","",#REF!)</f>
        <v>#REF!</v>
      </c>
    </row>
    <row r="68" spans="1:3">
      <c r="A68" s="17" t="s">
        <v>1964</v>
      </c>
      <c r="B68" s="18" t="e">
        <f>IF(#REF!="","",IF(#REF!="DA",1,0))</f>
        <v>#REF!</v>
      </c>
    </row>
    <row r="69" spans="1:3">
      <c r="A69" s="17" t="s">
        <v>1965</v>
      </c>
      <c r="B69" s="18" t="e">
        <f>IF(#REF!="","",#REF!)</f>
        <v>#REF!</v>
      </c>
    </row>
    <row r="70" spans="1:3">
      <c r="A70" s="30" t="e">
        <f>#REF!</f>
        <v>#REF!</v>
      </c>
      <c r="B70" s="31" t="e">
        <f>IF(#REF!="","",#REF!)</f>
        <v>#REF!</v>
      </c>
      <c r="C70" s="32"/>
    </row>
    <row r="71" spans="1:3">
      <c r="A71" s="30" t="e">
        <f>#REF!</f>
        <v>#REF!</v>
      </c>
      <c r="B71" s="31" t="e">
        <f>IF(#REF!="","",#REF!)</f>
        <v>#REF!</v>
      </c>
      <c r="C71" s="32"/>
    </row>
    <row r="72" spans="1:3">
      <c r="A72" s="30" t="e">
        <f>#REF!</f>
        <v>#REF!</v>
      </c>
      <c r="B72" s="31" t="e">
        <f>IF(#REF!="","",#REF!)</f>
        <v>#REF!</v>
      </c>
      <c r="C72" s="32" t="e">
        <f>IF(#REF!="","",VLOOKUP(#REF!,'#Konverter'!AM2:AN11,2,FALSE))</f>
        <v>#REF!</v>
      </c>
    </row>
    <row r="73" spans="1:3">
      <c r="A73" s="30" t="e">
        <f>#REF!</f>
        <v>#REF!</v>
      </c>
      <c r="B73" s="31" t="e">
        <f>IF(#REF!="","",#REF!)</f>
        <v>#REF!</v>
      </c>
      <c r="C73" s="32" t="e">
        <f>IF(#REF!="","",VLOOKUP(#REF!,'#Konverter'!AI2:AJ80,2,FALSE))</f>
        <v>#REF!</v>
      </c>
    </row>
    <row r="74" spans="1:3">
      <c r="A74" s="30" t="e">
        <f>#REF!</f>
        <v>#REF!</v>
      </c>
      <c r="B74" s="31" t="e">
        <f>IF(#REF!="","",#REF!)</f>
        <v>#REF!</v>
      </c>
      <c r="C74" s="32" t="e">
        <f>IF(#REF!="","",VLOOKUP(#REF!,'#Konverter'!AK2:AL80,2,FALSE))</f>
        <v>#REF!</v>
      </c>
    </row>
    <row r="75" spans="1:3">
      <c r="A75" s="30" t="e">
        <f>#REF!</f>
        <v>#REF!</v>
      </c>
      <c r="B75" s="31" t="e">
        <f>IF(#REF!="","",#REF!)</f>
        <v>#REF!</v>
      </c>
      <c r="C75" s="32" t="e">
        <f>IF(#REF!="","",VLOOKUP(#REF!,'#Konverter'!AK2:AL80,2,FALSE))</f>
        <v>#REF!</v>
      </c>
    </row>
    <row r="76" spans="1:3">
      <c r="A76" s="30" t="e">
        <f>#REF!</f>
        <v>#REF!</v>
      </c>
      <c r="B76" s="31" t="e">
        <f>IF(#REF!="","",#REF!)</f>
        <v>#REF!</v>
      </c>
      <c r="C76" s="32" t="e">
        <f>IF(#REF!="","",VLOOKUP(#REF!,'#Konverter'!AK2:AL80,2,FALSE))</f>
        <v>#REF!</v>
      </c>
    </row>
    <row r="77" spans="1:3">
      <c r="A77" s="30" t="e">
        <f>#REF!</f>
        <v>#REF!</v>
      </c>
      <c r="B77" s="31" t="e">
        <f>IF(#REF!="","",#REF!)</f>
        <v>#REF!</v>
      </c>
      <c r="C77" s="33" t="e">
        <f>IF(#REF!="","",#REF!)</f>
        <v>#REF!</v>
      </c>
    </row>
    <row r="78" spans="1:3">
      <c r="A78" s="30" t="e">
        <f>#REF!</f>
        <v>#REF!</v>
      </c>
      <c r="B78" s="31" t="e">
        <f>IF(#REF!="","",#REF!)</f>
        <v>#REF!</v>
      </c>
      <c r="C78" s="32" t="e">
        <f>IF(#REF!="","",#REF!)</f>
        <v>#REF!</v>
      </c>
    </row>
    <row r="79" spans="1:3">
      <c r="A79" s="17" t="s">
        <v>1966</v>
      </c>
      <c r="B79" s="245">
        <v>1</v>
      </c>
    </row>
    <row r="80" spans="1:3">
      <c r="A80" s="17" t="s">
        <v>1967</v>
      </c>
      <c r="B80" s="18" t="s">
        <v>1968</v>
      </c>
    </row>
    <row r="81" spans="1:3">
      <c r="A81" s="17" t="s">
        <v>32</v>
      </c>
      <c r="B81" s="18" t="e">
        <f>IF(#REF!="","",VLOOKUP(#REF!,'#Konverter'!AO2:AP5,2,0))</f>
        <v>#REF!</v>
      </c>
      <c r="C81" s="19" t="e">
        <f>IF(#REF!="","",#REF!)</f>
        <v>#REF!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0F15-E090-41AC-9657-C572D3B2889D}">
  <sheetPr codeName="Sheet14">
    <tabColor rgb="FF0F932E"/>
  </sheetPr>
  <dimension ref="A1:AIJ53"/>
  <sheetViews>
    <sheetView showGridLines="0" tabSelected="1" view="pageLayout" topLeftCell="B7" zoomScale="80" zoomScaleNormal="100" zoomScalePageLayoutView="80" workbookViewId="0">
      <selection activeCell="S11" sqref="S11:AQ11"/>
    </sheetView>
  </sheetViews>
  <sheetFormatPr defaultColWidth="2.5703125" defaultRowHeight="15.7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>
      <c r="C1" s="297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AA1" s="82"/>
      <c r="AF1" s="80"/>
      <c r="AG1" s="80"/>
      <c r="AH1" s="261"/>
      <c r="AI1" s="80"/>
      <c r="AJ1" s="253"/>
      <c r="AK1" s="279" t="s">
        <v>2541</v>
      </c>
      <c r="AL1" s="280"/>
      <c r="AM1" s="280"/>
      <c r="AN1" s="280"/>
      <c r="AO1" s="280"/>
      <c r="AP1" s="280"/>
      <c r="AQ1" s="280"/>
    </row>
    <row r="2" spans="1:920" s="80" customFormat="1" ht="18" customHeight="1">
      <c r="C2" s="259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83"/>
      <c r="Y2" s="83"/>
      <c r="Z2" s="83"/>
      <c r="AA2" s="84"/>
      <c r="AC2" s="281"/>
      <c r="AD2" s="281"/>
      <c r="AE2" s="281"/>
      <c r="AF2" s="281"/>
      <c r="AG2" s="281"/>
      <c r="AH2" s="281"/>
      <c r="AI2" s="81"/>
      <c r="AJ2" s="253"/>
      <c r="AK2" s="281" t="s">
        <v>2551</v>
      </c>
      <c r="AL2" s="281"/>
      <c r="AM2" s="281"/>
      <c r="AN2" s="281"/>
      <c r="AO2" s="281"/>
      <c r="AP2" s="281"/>
      <c r="AQ2" s="281"/>
    </row>
    <row r="3" spans="1:920" ht="21" customHeight="1">
      <c r="D3" s="253"/>
    </row>
    <row r="4" spans="1:920" s="46" customFormat="1" ht="21" customHeight="1">
      <c r="A4" s="45"/>
      <c r="B4" s="45"/>
      <c r="C4" s="283" t="s">
        <v>2550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</row>
    <row r="5" spans="1:920" s="46" customFormat="1" ht="21" customHeight="1">
      <c r="A5" s="45"/>
      <c r="B5" s="45"/>
      <c r="C5" s="282" t="s">
        <v>2593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</row>
    <row r="6" spans="1:920">
      <c r="C6" s="87"/>
      <c r="AJ6" s="253"/>
    </row>
    <row r="7" spans="1:920" ht="15.75" customHeight="1">
      <c r="C7" s="284" t="s">
        <v>2538</v>
      </c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  <c r="S7" s="284" t="s">
        <v>2552</v>
      </c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6"/>
    </row>
    <row r="8" spans="1:920">
      <c r="C8" s="287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9"/>
      <c r="S8" s="287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9"/>
    </row>
    <row r="9" spans="1:920" s="88" customFormat="1">
      <c r="A9" s="77">
        <v>0.01</v>
      </c>
      <c r="B9" s="77" t="str">
        <f>IF(LEN(Y9)=0,"",1+ABS((Y9*A9)/LEN(Y9))+A9)</f>
        <v/>
      </c>
      <c r="C9" s="299" t="s">
        <v>2553</v>
      </c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0" t="s">
        <v>2608</v>
      </c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</row>
    <row r="10" spans="1:920" s="88" customFormat="1">
      <c r="A10" s="77"/>
      <c r="B10" s="77"/>
      <c r="C10" s="300" t="s">
        <v>2554</v>
      </c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</row>
    <row r="11" spans="1:920" s="88" customFormat="1" ht="48.75" customHeight="1">
      <c r="A11" s="77"/>
      <c r="B11" s="77"/>
      <c r="C11" s="291" t="s">
        <v>2555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340" t="s">
        <v>2604</v>
      </c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2"/>
    </row>
    <row r="12" spans="1:920" s="88" customFormat="1">
      <c r="A12" s="77"/>
      <c r="B12" s="77"/>
      <c r="C12" s="291" t="s">
        <v>2556</v>
      </c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</row>
    <row r="13" spans="1:920" s="88" customFormat="1">
      <c r="A13" s="77"/>
      <c r="B13" s="77"/>
      <c r="C13" s="291" t="s">
        <v>2557</v>
      </c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0" t="s">
        <v>2601</v>
      </c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</row>
    <row r="14" spans="1:920" s="88" customFormat="1">
      <c r="A14" s="77"/>
      <c r="B14" s="77"/>
      <c r="C14" s="291" t="s">
        <v>2558</v>
      </c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0" t="s">
        <v>2609</v>
      </c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</row>
    <row r="15" spans="1:920" s="88" customFormat="1">
      <c r="A15" s="77"/>
      <c r="B15" s="77"/>
      <c r="C15" s="291" t="s">
        <v>2559</v>
      </c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</row>
    <row r="16" spans="1:920" s="88" customFormat="1">
      <c r="A16" s="77"/>
      <c r="B16" s="77"/>
      <c r="C16" s="291" t="s">
        <v>2560</v>
      </c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0" t="s">
        <v>2610</v>
      </c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</row>
    <row r="17" spans="1:43" s="88" customFormat="1">
      <c r="A17" s="77"/>
      <c r="B17" s="77"/>
      <c r="C17" s="291" t="s">
        <v>2561</v>
      </c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0">
        <v>6</v>
      </c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</row>
    <row r="18" spans="1:43" s="88" customFormat="1">
      <c r="A18" s="77"/>
      <c r="B18" s="77"/>
      <c r="C18" s="291" t="s">
        <v>2562</v>
      </c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</row>
    <row r="19" spans="1:43" s="88" customFormat="1">
      <c r="A19" s="77"/>
      <c r="B19" s="77"/>
      <c r="C19" s="291" t="s">
        <v>2563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0" t="s">
        <v>2603</v>
      </c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</row>
    <row r="20" spans="1:43" s="88" customFormat="1" ht="35.25" customHeight="1">
      <c r="A20" s="77"/>
      <c r="B20" s="77"/>
      <c r="C20" s="291" t="s">
        <v>2564</v>
      </c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0" t="s">
        <v>2602</v>
      </c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</row>
    <row r="21" spans="1:43" s="88" customFormat="1">
      <c r="A21" s="77"/>
      <c r="B21" s="77"/>
      <c r="C21" s="291" t="s">
        <v>2565</v>
      </c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0" t="s">
        <v>2606</v>
      </c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</row>
    <row r="22" spans="1:43" s="88" customFormat="1">
      <c r="A22" s="77"/>
      <c r="B22" s="77"/>
      <c r="C22" s="292" t="s">
        <v>2566</v>
      </c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</row>
    <row r="23" spans="1:43" s="88" customFormat="1">
      <c r="A23" s="77"/>
      <c r="B23" s="77"/>
      <c r="C23" s="291" t="s">
        <v>2567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0" t="s">
        <v>2605</v>
      </c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</row>
    <row r="24" spans="1:43" s="88" customFormat="1">
      <c r="A24" s="77"/>
      <c r="B24" s="77"/>
      <c r="C24" s="291" t="s">
        <v>2568</v>
      </c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0" t="s">
        <v>2607</v>
      </c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</row>
    <row r="25" spans="1:43" s="88" customFormat="1" ht="67.5" customHeight="1">
      <c r="A25" s="77"/>
      <c r="B25" s="77"/>
      <c r="C25" s="291" t="s">
        <v>2569</v>
      </c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</row>
    <row r="26" spans="1:43" s="88" customFormat="1">
      <c r="A26" s="77"/>
      <c r="B26" s="77"/>
      <c r="C26" s="292" t="s">
        <v>2570</v>
      </c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</row>
    <row r="27" spans="1:43" s="88" customFormat="1">
      <c r="A27" s="77"/>
      <c r="B27" s="77"/>
      <c r="C27" s="291" t="s">
        <v>2571</v>
      </c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</row>
    <row r="28" spans="1:43" s="88" customFormat="1" ht="35.25" customHeight="1">
      <c r="A28" s="77"/>
      <c r="B28" s="77"/>
      <c r="C28" s="291" t="s">
        <v>2572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</row>
    <row r="29" spans="1:43" s="88" customFormat="1" ht="50.25" customHeight="1">
      <c r="A29" s="77"/>
      <c r="B29" s="77"/>
      <c r="C29" s="291" t="s">
        <v>2573</v>
      </c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</row>
    <row r="30" spans="1:43" s="88" customFormat="1">
      <c r="A30" s="77"/>
      <c r="B30" s="77"/>
      <c r="C30" s="292" t="s">
        <v>2574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</row>
    <row r="31" spans="1:43" s="88" customFormat="1" ht="49.5" customHeight="1">
      <c r="A31" s="77"/>
      <c r="B31" s="77"/>
      <c r="C31" s="291" t="s">
        <v>2575</v>
      </c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</row>
    <row r="32" spans="1:43" s="88" customFormat="1" ht="33.75" customHeight="1">
      <c r="A32" s="77"/>
      <c r="B32" s="77"/>
      <c r="C32" s="292" t="s">
        <v>2584</v>
      </c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</row>
    <row r="33" spans="1:43" s="88" customFormat="1" ht="68.25" customHeight="1">
      <c r="A33" s="77"/>
      <c r="B33" s="77"/>
      <c r="C33" s="291" t="s">
        <v>2576</v>
      </c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 t="s">
        <v>2622</v>
      </c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</row>
    <row r="34" spans="1:43" s="88" customFormat="1" ht="165" customHeight="1">
      <c r="A34" s="77"/>
      <c r="B34" s="77"/>
      <c r="C34" s="291" t="s">
        <v>2585</v>
      </c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3" t="s">
        <v>2624</v>
      </c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</row>
    <row r="35" spans="1:43" s="88" customFormat="1" ht="111.75" customHeight="1">
      <c r="A35" s="77"/>
      <c r="B35" s="77"/>
      <c r="C35" s="291" t="s">
        <v>2577</v>
      </c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4" t="s">
        <v>2623</v>
      </c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</row>
    <row r="36" spans="1:43" s="88" customFormat="1">
      <c r="A36" s="77"/>
      <c r="B36" s="77"/>
      <c r="C36" s="292" t="s">
        <v>2578</v>
      </c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</row>
    <row r="37" spans="1:43" s="88" customFormat="1" ht="33" customHeight="1">
      <c r="A37" s="77"/>
      <c r="B37" s="77"/>
      <c r="C37" s="291" t="s">
        <v>2579</v>
      </c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 t="s">
        <v>2625</v>
      </c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</row>
    <row r="38" spans="1:43" s="88" customFormat="1" ht="51.75" customHeight="1">
      <c r="A38" s="77"/>
      <c r="B38" s="77"/>
      <c r="C38" s="291" t="s">
        <v>2580</v>
      </c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</row>
    <row r="39" spans="1:43" s="88" customFormat="1" ht="51" customHeight="1">
      <c r="A39" s="77"/>
      <c r="B39" s="77"/>
      <c r="C39" s="291" t="s">
        <v>2581</v>
      </c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</row>
    <row r="40" spans="1:43" s="88" customFormat="1" ht="49.5" customHeight="1">
      <c r="A40" s="77"/>
      <c r="B40" s="77"/>
      <c r="C40" s="291" t="s">
        <v>2582</v>
      </c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</row>
    <row r="41" spans="1:43" s="88" customFormat="1" ht="49.5" customHeight="1">
      <c r="A41" s="77"/>
      <c r="B41" s="77"/>
      <c r="C41" s="291" t="s">
        <v>2583</v>
      </c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</row>
    <row r="42" spans="1:43" ht="21" customHeight="1">
      <c r="B42" s="77" t="str">
        <f>IF(ISERROR(ABS(LOG(ABS(SUM(B9:B41)),EXP(3)))),"",ABS(LOG(ABS(SUM(B9:B41)),EXP(3))))</f>
        <v/>
      </c>
    </row>
    <row r="43" spans="1:43" ht="23.25" customHeight="1">
      <c r="B43" s="78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AH43" s="173"/>
      <c r="AI43" s="89"/>
      <c r="AJ43" s="89"/>
      <c r="AK43" s="89"/>
    </row>
    <row r="44" spans="1:43" s="91" customFormat="1" ht="24" customHeight="1">
      <c r="A44" s="90"/>
      <c r="B44" s="90"/>
      <c r="C44" s="296" t="s">
        <v>2149</v>
      </c>
      <c r="D44" s="296"/>
      <c r="E44" s="296"/>
      <c r="F44" s="296"/>
      <c r="G44" s="296"/>
      <c r="H44" s="296"/>
      <c r="I44" s="296"/>
      <c r="J44" s="296"/>
      <c r="K44" s="296"/>
      <c r="L44" s="296"/>
      <c r="T44" s="100"/>
      <c r="AC44" s="100" t="s">
        <v>2151</v>
      </c>
      <c r="AH44" s="100"/>
      <c r="AI44" s="92"/>
      <c r="AJ44" s="276" t="s">
        <v>2150</v>
      </c>
      <c r="AK44" s="276"/>
      <c r="AL44" s="276"/>
      <c r="AM44" s="276"/>
      <c r="AN44" s="276"/>
      <c r="AO44" s="276"/>
      <c r="AP44" s="276"/>
      <c r="AQ44" s="276"/>
    </row>
    <row r="45" spans="1:43">
      <c r="C45" s="278" t="s">
        <v>2621</v>
      </c>
      <c r="D45" s="278"/>
      <c r="E45" s="278"/>
      <c r="F45" s="278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AJ45" s="278" t="s">
        <v>2619</v>
      </c>
      <c r="AK45" s="278"/>
      <c r="AL45" s="278"/>
      <c r="AM45" s="278"/>
      <c r="AN45" s="278"/>
      <c r="AO45" s="278"/>
      <c r="AP45" s="278"/>
      <c r="AQ45" s="278"/>
    </row>
    <row r="46" spans="1:43" ht="24">
      <c r="H46" s="93"/>
      <c r="I46" s="93"/>
      <c r="J46" s="93"/>
      <c r="K46" s="93"/>
      <c r="L46" s="93"/>
      <c r="AJ46" s="276" t="s">
        <v>2590</v>
      </c>
      <c r="AK46" s="276"/>
      <c r="AL46" s="276"/>
      <c r="AM46" s="276"/>
      <c r="AN46" s="276"/>
      <c r="AO46" s="276"/>
      <c r="AP46" s="276"/>
      <c r="AQ46" s="276"/>
    </row>
    <row r="47" spans="1:43" ht="17.25" customHeight="1">
      <c r="C47" s="93"/>
      <c r="D47" s="93"/>
      <c r="E47" s="93"/>
      <c r="F47" s="93"/>
      <c r="G47" s="94"/>
      <c r="H47" s="93"/>
      <c r="I47" s="93"/>
      <c r="J47" s="93"/>
      <c r="K47" s="93"/>
      <c r="L47" s="93"/>
      <c r="AJ47" s="277" t="s">
        <v>2620</v>
      </c>
      <c r="AK47" s="277"/>
      <c r="AL47" s="277"/>
      <c r="AM47" s="277"/>
      <c r="AN47" s="277"/>
      <c r="AO47" s="277"/>
      <c r="AP47" s="277"/>
      <c r="AQ47" s="277"/>
    </row>
    <row r="48" spans="1:43" ht="33.75" customHeight="1">
      <c r="C48" s="93"/>
      <c r="D48" s="93"/>
      <c r="E48" s="93"/>
      <c r="F48" s="93"/>
      <c r="G48" s="94"/>
      <c r="H48" s="93"/>
      <c r="I48" s="93"/>
      <c r="J48" s="93"/>
      <c r="K48" s="93"/>
      <c r="L48" s="93"/>
    </row>
    <row r="49" spans="3:37" ht="33.75" customHeight="1">
      <c r="C49" s="93"/>
      <c r="D49" s="93"/>
      <c r="E49" s="93"/>
      <c r="F49" s="93"/>
      <c r="G49" s="94"/>
      <c r="H49" s="93"/>
      <c r="I49" s="93"/>
      <c r="J49" s="93"/>
      <c r="K49" s="93"/>
      <c r="L49" s="93"/>
    </row>
    <row r="50" spans="3:37" ht="72.75" customHeight="1"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AJ50" s="95"/>
      <c r="AK50" s="96"/>
    </row>
    <row r="51" spans="3:37" ht="72.75" customHeight="1">
      <c r="AJ51" s="95"/>
      <c r="AK51" s="96"/>
    </row>
    <row r="52" spans="3:37" ht="20.45" customHeight="1">
      <c r="C52" s="174"/>
      <c r="D52" s="175"/>
      <c r="E52" s="101"/>
      <c r="F52" s="101"/>
      <c r="G52" s="101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176"/>
      <c r="AJ52" s="95"/>
      <c r="AK52" s="96"/>
    </row>
    <row r="53" spans="3:37">
      <c r="C53" s="97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</sheetData>
  <mergeCells count="81">
    <mergeCell ref="S25:AQ25"/>
    <mergeCell ref="S20:AQ20"/>
    <mergeCell ref="S21:AQ21"/>
    <mergeCell ref="S22:AQ22"/>
    <mergeCell ref="S23:AQ23"/>
    <mergeCell ref="S24:AQ24"/>
    <mergeCell ref="C16:R16"/>
    <mergeCell ref="C17:R17"/>
    <mergeCell ref="C18:R18"/>
    <mergeCell ref="C1:W1"/>
    <mergeCell ref="C9:R9"/>
    <mergeCell ref="S7:AQ8"/>
    <mergeCell ref="S9:AQ9"/>
    <mergeCell ref="AC2:AH2"/>
    <mergeCell ref="C10:R10"/>
    <mergeCell ref="S12:AQ12"/>
    <mergeCell ref="S13:AQ13"/>
    <mergeCell ref="S14:AQ14"/>
    <mergeCell ref="C50:L50"/>
    <mergeCell ref="C44:L44"/>
    <mergeCell ref="C19:R19"/>
    <mergeCell ref="C45:F45"/>
    <mergeCell ref="C11:R11"/>
    <mergeCell ref="C12:R12"/>
    <mergeCell ref="C13:R13"/>
    <mergeCell ref="C14:R14"/>
    <mergeCell ref="C15:R15"/>
    <mergeCell ref="C20:R20"/>
    <mergeCell ref="C21:R21"/>
    <mergeCell ref="C22:R22"/>
    <mergeCell ref="C23:R23"/>
    <mergeCell ref="C24:R24"/>
    <mergeCell ref="C25:R25"/>
    <mergeCell ref="C26:R26"/>
    <mergeCell ref="C27:R27"/>
    <mergeCell ref="C28:R28"/>
    <mergeCell ref="S26:AQ26"/>
    <mergeCell ref="S27:AQ27"/>
    <mergeCell ref="S28:AQ28"/>
    <mergeCell ref="C29:R29"/>
    <mergeCell ref="C30:R30"/>
    <mergeCell ref="C31:R31"/>
    <mergeCell ref="S29:AQ29"/>
    <mergeCell ref="S30:AQ30"/>
    <mergeCell ref="S31:AQ31"/>
    <mergeCell ref="S37:AQ37"/>
    <mergeCell ref="C32:R32"/>
    <mergeCell ref="C33:R33"/>
    <mergeCell ref="C34:R34"/>
    <mergeCell ref="S32:AQ32"/>
    <mergeCell ref="S33:AQ33"/>
    <mergeCell ref="S34:AQ34"/>
    <mergeCell ref="C35:R35"/>
    <mergeCell ref="C36:R36"/>
    <mergeCell ref="C37:R37"/>
    <mergeCell ref="S35:AQ35"/>
    <mergeCell ref="S36:AQ36"/>
    <mergeCell ref="C41:R41"/>
    <mergeCell ref="S41:AQ41"/>
    <mergeCell ref="C38:R38"/>
    <mergeCell ref="C39:R39"/>
    <mergeCell ref="C40:R40"/>
    <mergeCell ref="S38:AQ38"/>
    <mergeCell ref="S39:AQ39"/>
    <mergeCell ref="S40:AQ40"/>
    <mergeCell ref="AJ46:AQ46"/>
    <mergeCell ref="AJ44:AQ44"/>
    <mergeCell ref="AJ47:AQ47"/>
    <mergeCell ref="AJ45:AQ45"/>
    <mergeCell ref="AK1:AQ1"/>
    <mergeCell ref="AK2:AQ2"/>
    <mergeCell ref="C5:AQ5"/>
    <mergeCell ref="C4:AQ4"/>
    <mergeCell ref="C7:R8"/>
    <mergeCell ref="S15:AQ15"/>
    <mergeCell ref="S16:AQ16"/>
    <mergeCell ref="S17:AQ17"/>
    <mergeCell ref="S18:AQ18"/>
    <mergeCell ref="S19:AQ19"/>
    <mergeCell ref="S10:AQ10"/>
    <mergeCell ref="S11:AQ11"/>
  </mergeCells>
  <conditionalFormatting sqref="C4:C5">
    <cfRule type="expression" dxfId="82" priority="8">
      <formula>OR(LEFT(#REF!,5)="Reviz",LEFT(#REF!,6)="Izjava")</formula>
    </cfRule>
    <cfRule type="expression" dxfId="81" priority="9">
      <formula>OR(LEFT(#REF!,5)="Reviz",LEFT(#REF!,6)="Izjava")</formula>
    </cfRule>
  </conditionalFormatting>
  <conditionalFormatting sqref="C7">
    <cfRule type="expression" dxfId="80" priority="7">
      <formula>OR(LEFT(#REF!,5)="Reviz",LEFT(#REF!,6)="Izjava")</formula>
    </cfRule>
  </conditionalFormatting>
  <conditionalFormatting sqref="C9">
    <cfRule type="expression" dxfId="79" priority="5">
      <formula>OR(LEFT(#REF!,5)="Reviz",LEFT(#REF!,6)="Izjava")</formula>
    </cfRule>
  </conditionalFormatting>
  <conditionalFormatting sqref="C52">
    <cfRule type="expression" dxfId="78" priority="10">
      <formula>OR(LEFT(#REF!,5)="Reviz",LEFT(#REF!,6)="Izjava")</formula>
    </cfRule>
    <cfRule type="containsText" dxfId="77" priority="11" operator="containsText" text="Obrazac prazan">
      <formula>NOT(ISERROR(SEARCH("Obrazac prazan",C52)))</formula>
    </cfRule>
  </conditionalFormatting>
  <conditionalFormatting sqref="C46:AH53 C1:AH1 C2:AC2 S9:S10 C10:C41 C42:AH44 C45 G45:AH45 S12:S33 S36:S41">
    <cfRule type="expression" dxfId="76" priority="12">
      <formula>OR(LEFT(#REF!,5)="Reviz",LEFT(#REF!,6)="Izjava")</formula>
    </cfRule>
  </conditionalFormatting>
  <conditionalFormatting sqref="S7">
    <cfRule type="expression" dxfId="75" priority="6">
      <formula>OR(LEFT(#REF!,5)="Reviz",LEFT(#REF!,6)="Izjava")</formula>
    </cfRule>
  </conditionalFormatting>
  <conditionalFormatting sqref="X1:AG1 X2:AC2 C42:AH42 C46:AH47 C48:W49 C50:AH51 AJ1">
    <cfRule type="expression" dxfId="74" priority="13">
      <formula>OR(LEFT(#REF!,5)="Reviz",LEFT(#REF!,6)="Izjava")</formula>
    </cfRule>
  </conditionalFormatting>
  <conditionalFormatting sqref="S11">
    <cfRule type="expression" dxfId="73" priority="3">
      <formula>OR(LEFT(#REF!,5)="Reviz",LEFT(#REF!,6)="Izjava")</formula>
    </cfRule>
  </conditionalFormatting>
  <conditionalFormatting sqref="S34">
    <cfRule type="expression" dxfId="72" priority="2">
      <formula>OR(LEFT(#REF!,5)="Reviz",LEFT(#REF!,6)="Izjava")</formula>
    </cfRule>
  </conditionalFormatting>
  <conditionalFormatting sqref="S35">
    <cfRule type="expression" dxfId="71" priority="1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D02B-4D20-4D5A-972F-1729707AFF39}">
  <sheetPr codeName="Sheet18">
    <tabColor rgb="FF0F932E"/>
  </sheetPr>
  <dimension ref="A1:AII156"/>
  <sheetViews>
    <sheetView showGridLines="0" view="pageLayout" topLeftCell="E130" zoomScaleNormal="100" workbookViewId="0">
      <selection activeCell="J147" sqref="J147"/>
    </sheetView>
  </sheetViews>
  <sheetFormatPr defaultColWidth="7.5703125" defaultRowHeight="14.25"/>
  <cols>
    <col min="1" max="2" width="7.5703125" style="45" hidden="1" customWidth="1"/>
    <col min="3" max="3" width="11" style="45" hidden="1" customWidth="1"/>
    <col min="4" max="4" width="7.5703125" style="45" hidden="1" customWidth="1"/>
    <col min="5" max="5" width="7.7109375" style="53" customWidth="1"/>
    <col min="6" max="6" width="75.28515625" style="52" customWidth="1"/>
    <col min="7" max="8" width="8" style="52" customWidth="1"/>
    <col min="9" max="9" width="19.28515625" style="38" customWidth="1"/>
    <col min="10" max="10" width="23.7109375" style="37" customWidth="1"/>
    <col min="11" max="919" width="7.5703125" style="37" customWidth="1"/>
    <col min="920" max="920" width="7.5703125" style="46" customWidth="1"/>
    <col min="921" max="16384" width="7.5703125" style="46"/>
  </cols>
  <sheetData>
    <row r="1" spans="1:919" s="36" customFormat="1" ht="15" customHeight="1">
      <c r="A1" s="39"/>
      <c r="B1" s="39"/>
      <c r="C1" s="39"/>
      <c r="D1" s="39"/>
      <c r="E1" s="302" t="s">
        <v>2595</v>
      </c>
      <c r="F1" s="302"/>
      <c r="G1" s="117"/>
      <c r="H1" s="117"/>
      <c r="I1" s="104"/>
      <c r="J1" s="252" t="s">
        <v>2541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</row>
    <row r="2" spans="1:919" s="44" customFormat="1" ht="15" customHeight="1">
      <c r="A2" s="42"/>
      <c r="B2" s="42"/>
      <c r="C2" s="42"/>
      <c r="D2" s="42"/>
      <c r="E2" s="241" t="s">
        <v>2539</v>
      </c>
      <c r="F2" s="102"/>
      <c r="G2" s="102"/>
      <c r="H2" s="104"/>
      <c r="I2" s="106"/>
      <c r="J2" s="242" t="s">
        <v>2542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</row>
    <row r="3" spans="1:919" s="36" customFormat="1" ht="15" customHeight="1">
      <c r="A3" s="39"/>
      <c r="B3" s="39"/>
      <c r="C3" s="39"/>
      <c r="D3" s="39"/>
      <c r="E3" s="302" t="s">
        <v>2596</v>
      </c>
      <c r="F3" s="302"/>
      <c r="G3" s="117"/>
      <c r="H3" s="105"/>
      <c r="I3" s="104"/>
      <c r="J3" s="243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</row>
    <row r="4" spans="1:919" s="44" customFormat="1" ht="15" customHeight="1">
      <c r="A4" s="42"/>
      <c r="B4" s="42"/>
      <c r="C4" s="42"/>
      <c r="D4" s="42"/>
      <c r="E4" s="241" t="s">
        <v>2540</v>
      </c>
      <c r="F4" s="102"/>
      <c r="G4" s="102"/>
      <c r="H4" s="102"/>
      <c r="I4" s="106"/>
      <c r="J4" s="24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</row>
    <row r="5" spans="1:919" s="36" customFormat="1" ht="15" customHeight="1">
      <c r="A5" s="39"/>
      <c r="B5" s="39"/>
      <c r="C5" s="39"/>
      <c r="D5" s="39"/>
      <c r="E5" s="303" t="s">
        <v>1676</v>
      </c>
      <c r="F5" s="303"/>
      <c r="G5" s="244"/>
      <c r="H5" s="117"/>
      <c r="I5" s="104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</row>
    <row r="6" spans="1:919" s="44" customFormat="1" ht="15" customHeight="1">
      <c r="A6" s="42"/>
      <c r="B6" s="42"/>
      <c r="C6" s="42"/>
      <c r="D6" s="42"/>
      <c r="E6" s="241" t="s">
        <v>7</v>
      </c>
      <c r="H6" s="102"/>
      <c r="I6" s="106"/>
      <c r="J6" s="242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</row>
    <row r="7" spans="1:919" s="44" customFormat="1" ht="15" customHeight="1">
      <c r="A7" s="42"/>
      <c r="B7" s="42"/>
      <c r="C7" s="42"/>
      <c r="D7" s="42"/>
      <c r="E7" s="303" t="s">
        <v>2597</v>
      </c>
      <c r="F7" s="303"/>
      <c r="H7" s="102"/>
      <c r="I7" s="106"/>
      <c r="J7" s="2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</row>
    <row r="8" spans="1:919" s="44" customFormat="1" ht="15" customHeight="1">
      <c r="A8" s="42"/>
      <c r="B8" s="42"/>
      <c r="C8" s="42"/>
      <c r="D8" s="42"/>
      <c r="E8" s="241" t="s">
        <v>1970</v>
      </c>
      <c r="H8" s="102"/>
      <c r="I8" s="106"/>
      <c r="J8" s="2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</row>
    <row r="9" spans="1:919" s="44" customFormat="1" ht="15" customHeight="1">
      <c r="A9" s="42"/>
      <c r="B9" s="42"/>
      <c r="C9" s="42"/>
      <c r="D9" s="42"/>
      <c r="E9" s="306" t="s">
        <v>2608</v>
      </c>
      <c r="F9" s="306"/>
      <c r="G9" s="102"/>
      <c r="H9" s="102"/>
      <c r="I9" s="106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</row>
    <row r="10" spans="1:919" s="44" customFormat="1" ht="15" customHeight="1">
      <c r="A10" s="42"/>
      <c r="B10" s="42"/>
      <c r="C10" s="42"/>
      <c r="D10" s="42"/>
      <c r="E10" s="241" t="s">
        <v>2546</v>
      </c>
      <c r="F10" s="110"/>
      <c r="G10" s="102"/>
      <c r="H10" s="102"/>
      <c r="I10" s="106"/>
      <c r="J10" s="107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</row>
    <row r="11" spans="1:919" s="44" customFormat="1" ht="15" customHeight="1">
      <c r="A11" s="42"/>
      <c r="B11" s="42"/>
      <c r="C11" s="42"/>
      <c r="D11" s="42"/>
      <c r="E11" s="307"/>
      <c r="F11" s="307"/>
      <c r="G11" s="102"/>
      <c r="H11" s="102"/>
      <c r="I11" s="106"/>
      <c r="J11" s="107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</row>
    <row r="12" spans="1:919" ht="13.5" customHeight="1">
      <c r="E12" s="304" t="s">
        <v>1971</v>
      </c>
      <c r="F12" s="304"/>
      <c r="G12" s="304"/>
      <c r="H12" s="304"/>
      <c r="I12" s="304"/>
      <c r="J12" s="304"/>
    </row>
    <row r="13" spans="1:919" ht="13.5" customHeight="1">
      <c r="E13" s="304" t="s">
        <v>1972</v>
      </c>
      <c r="F13" s="304"/>
      <c r="G13" s="304"/>
      <c r="H13" s="304"/>
      <c r="I13" s="304"/>
      <c r="J13" s="304"/>
    </row>
    <row r="14" spans="1:919" ht="15" customHeight="1">
      <c r="E14" s="305" t="s">
        <v>2594</v>
      </c>
      <c r="F14" s="305"/>
      <c r="G14" s="305"/>
      <c r="H14" s="305"/>
      <c r="I14" s="305"/>
      <c r="J14" s="305"/>
    </row>
    <row r="15" spans="1:919">
      <c r="E15" s="47"/>
      <c r="F15" s="48"/>
      <c r="G15" s="48"/>
      <c r="H15" s="48"/>
      <c r="J15" s="142" t="s">
        <v>1973</v>
      </c>
    </row>
    <row r="16" spans="1:919" ht="27.2" customHeight="1">
      <c r="E16" s="177" t="s">
        <v>1974</v>
      </c>
      <c r="F16" s="178" t="s">
        <v>1969</v>
      </c>
      <c r="G16" s="178" t="s">
        <v>1975</v>
      </c>
      <c r="H16" s="179" t="s">
        <v>1976</v>
      </c>
      <c r="I16" s="196" t="s">
        <v>2591</v>
      </c>
      <c r="J16" s="196" t="s">
        <v>2592</v>
      </c>
    </row>
    <row r="17" spans="1:919" s="51" customFormat="1" ht="12.75" customHeight="1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2.75" customHeight="1">
      <c r="E18" s="183"/>
      <c r="F18" s="184" t="s">
        <v>1977</v>
      </c>
      <c r="G18" s="184"/>
      <c r="H18" s="185"/>
      <c r="I18" s="111"/>
      <c r="J18" s="111"/>
    </row>
    <row r="19" spans="1:919" ht="12.75" customHeight="1">
      <c r="A19" s="45">
        <v>0.02</v>
      </c>
      <c r="B19" s="45">
        <v>1.26</v>
      </c>
      <c r="C19" s="45">
        <f>IF(LEN(I19)=0,"",1+ABS((I19*A19)/LEN(I19))+A19)</f>
        <v>2458.2366666666667</v>
      </c>
      <c r="D19" s="45">
        <f>IF(LEN(J19)=0,"",1+ABS((J19*B19)/LEN(J19))+B19)</f>
        <v>184629.43000000002</v>
      </c>
      <c r="E19" s="186" t="s">
        <v>1978</v>
      </c>
      <c r="F19" s="187" t="s">
        <v>1979</v>
      </c>
      <c r="G19" s="184"/>
      <c r="H19" s="179" t="s">
        <v>35</v>
      </c>
      <c r="I19" s="194">
        <f>IFERROR(IF(AND(I20,I27,I32,I33,I43,I44,I45,I46,I47,I48,I51,I56,I57)="","",SUM(I20,I27,I32,I33,I43,I44,I45,I46,I47,I48,I51,I56,I57)),"")</f>
        <v>737165</v>
      </c>
      <c r="J19" s="194">
        <f>IFERROR(IF(AND(J20,J27,J32,J33,J43,J44,J45,J46,J47,J48,J51,J56,J57)="","",SUM(J20,J27,J32,J33,J43,J44,J45,J46,J47,J48,J51,J56,J57)),"")</f>
        <v>879177</v>
      </c>
    </row>
    <row r="20" spans="1:919" ht="12.75" customHeight="1">
      <c r="A20" s="45">
        <v>0.03</v>
      </c>
      <c r="B20" s="45">
        <v>1.27</v>
      </c>
      <c r="C20" s="45">
        <f t="shared" ref="C20:D35" si="0">IF(LEN(I20)=0,"",1+ABS((I20*A20)/LEN(I20))+A20)</f>
        <v>69.917500000000004</v>
      </c>
      <c r="D20" s="45">
        <f t="shared" si="0"/>
        <v>2797.2224999999999</v>
      </c>
      <c r="E20" s="183" t="s">
        <v>1980</v>
      </c>
      <c r="F20" s="188" t="s">
        <v>1981</v>
      </c>
      <c r="G20" s="188"/>
      <c r="H20" s="185" t="s">
        <v>1982</v>
      </c>
      <c r="I20" s="111">
        <f t="array" ref="I20">IF(AND(ISBLANK(I21:I26)),"",SUM(I21:I26))</f>
        <v>9185</v>
      </c>
      <c r="J20" s="111">
        <f t="array" ref="J20">IF(AND(ISBLANK(J21:J26)),"",SUM(J21:J26))</f>
        <v>8803</v>
      </c>
    </row>
    <row r="21" spans="1:919" ht="12.75" customHeight="1">
      <c r="A21" s="45">
        <v>0.04</v>
      </c>
      <c r="B21" s="45">
        <v>1.28</v>
      </c>
      <c r="C21" s="45" t="str">
        <f t="shared" si="0"/>
        <v/>
      </c>
      <c r="D21" s="45" t="str">
        <f t="shared" si="0"/>
        <v/>
      </c>
      <c r="E21" s="183" t="s">
        <v>1983</v>
      </c>
      <c r="F21" s="189" t="s">
        <v>1984</v>
      </c>
      <c r="G21" s="188"/>
      <c r="H21" s="185" t="s">
        <v>57</v>
      </c>
      <c r="I21" s="112"/>
      <c r="J21" s="112"/>
    </row>
    <row r="22" spans="1:919" ht="12.75" customHeight="1">
      <c r="A22" s="45">
        <v>0.05</v>
      </c>
      <c r="B22" s="45">
        <v>1.29</v>
      </c>
      <c r="C22" s="45" t="str">
        <f t="shared" si="0"/>
        <v/>
      </c>
      <c r="D22" s="45" t="str">
        <f t="shared" si="0"/>
        <v/>
      </c>
      <c r="E22" s="183" t="s">
        <v>1985</v>
      </c>
      <c r="F22" s="189" t="s">
        <v>1986</v>
      </c>
      <c r="G22" s="188"/>
      <c r="H22" s="185" t="s">
        <v>1987</v>
      </c>
      <c r="I22" s="112"/>
      <c r="J22" s="112"/>
    </row>
    <row r="23" spans="1:919" ht="12.75" customHeight="1">
      <c r="A23" s="45">
        <v>0.06</v>
      </c>
      <c r="B23" s="45">
        <v>1.3</v>
      </c>
      <c r="C23" s="45">
        <f t="shared" si="0"/>
        <v>95.334999999999994</v>
      </c>
      <c r="D23" s="45">
        <f t="shared" si="0"/>
        <v>1920.7750000000001</v>
      </c>
      <c r="E23" s="183" t="s">
        <v>1988</v>
      </c>
      <c r="F23" s="189" t="s">
        <v>1989</v>
      </c>
      <c r="G23" s="188"/>
      <c r="H23" s="185" t="s">
        <v>1990</v>
      </c>
      <c r="I23" s="112">
        <v>6285</v>
      </c>
      <c r="J23" s="112">
        <v>5903</v>
      </c>
    </row>
    <row r="24" spans="1:919" ht="12.75" customHeight="1">
      <c r="A24" s="45">
        <v>7.0000000000000007E-2</v>
      </c>
      <c r="B24" s="45">
        <v>1.31</v>
      </c>
      <c r="C24" s="45" t="str">
        <f t="shared" si="0"/>
        <v/>
      </c>
      <c r="D24" s="45" t="str">
        <f t="shared" si="0"/>
        <v/>
      </c>
      <c r="E24" s="183" t="s">
        <v>1991</v>
      </c>
      <c r="F24" s="189" t="s">
        <v>1992</v>
      </c>
      <c r="G24" s="188"/>
      <c r="H24" s="185" t="s">
        <v>1993</v>
      </c>
      <c r="I24" s="112"/>
      <c r="J24" s="112"/>
    </row>
    <row r="25" spans="1:919" ht="12.75" customHeight="1">
      <c r="A25" s="45">
        <v>0.08</v>
      </c>
      <c r="B25" s="45">
        <v>1.32</v>
      </c>
      <c r="C25" s="45">
        <f t="shared" si="0"/>
        <v>59.08</v>
      </c>
      <c r="D25" s="45">
        <f t="shared" si="0"/>
        <v>959.32</v>
      </c>
      <c r="E25" s="183" t="s">
        <v>1994</v>
      </c>
      <c r="F25" s="189" t="s">
        <v>1995</v>
      </c>
      <c r="G25" s="188"/>
      <c r="H25" s="185" t="s">
        <v>1996</v>
      </c>
      <c r="I25" s="112">
        <v>2900</v>
      </c>
      <c r="J25" s="112">
        <v>2900</v>
      </c>
    </row>
    <row r="26" spans="1:919" ht="12.75" customHeight="1">
      <c r="A26" s="45">
        <v>0.09</v>
      </c>
      <c r="B26" s="45">
        <v>1.33</v>
      </c>
      <c r="C26" s="45" t="str">
        <f t="shared" si="0"/>
        <v/>
      </c>
      <c r="D26" s="45" t="str">
        <f t="shared" si="0"/>
        <v/>
      </c>
      <c r="E26" s="183" t="s">
        <v>1997</v>
      </c>
      <c r="F26" s="189" t="s">
        <v>1998</v>
      </c>
      <c r="G26" s="188"/>
      <c r="H26" s="185" t="s">
        <v>76</v>
      </c>
      <c r="I26" s="112"/>
      <c r="J26" s="112"/>
    </row>
    <row r="27" spans="1:919" ht="12.75" customHeight="1">
      <c r="A27" s="45">
        <v>0.1</v>
      </c>
      <c r="B27" s="45">
        <v>1.34</v>
      </c>
      <c r="C27" s="45">
        <f t="shared" si="0"/>
        <v>2647.2333333333336</v>
      </c>
      <c r="D27" s="45" t="str">
        <f t="shared" si="0"/>
        <v/>
      </c>
      <c r="E27" s="183" t="s">
        <v>1999</v>
      </c>
      <c r="F27" s="188" t="s">
        <v>2000</v>
      </c>
      <c r="G27" s="184"/>
      <c r="H27" s="185" t="s">
        <v>2001</v>
      </c>
      <c r="I27" s="111">
        <f t="array" ref="I27">IF(AND(ISBLANK(I28:I31)),"",SUM(I28:I31))</f>
        <v>158768</v>
      </c>
      <c r="J27" s="111" t="str">
        <f t="array" ref="J27">IF(AND(ISBLANK(J28:J31)),"",SUM(J28:J31))</f>
        <v/>
      </c>
    </row>
    <row r="28" spans="1:919" ht="12.75" customHeight="1">
      <c r="A28" s="45">
        <v>0.11</v>
      </c>
      <c r="B28" s="45">
        <v>1.35</v>
      </c>
      <c r="C28" s="45" t="str">
        <f t="shared" si="0"/>
        <v/>
      </c>
      <c r="D28" s="45" t="str">
        <f t="shared" si="0"/>
        <v/>
      </c>
      <c r="E28" s="183" t="s">
        <v>2002</v>
      </c>
      <c r="F28" s="189" t="s">
        <v>1984</v>
      </c>
      <c r="G28" s="188"/>
      <c r="H28" s="185" t="s">
        <v>2003</v>
      </c>
      <c r="I28" s="112"/>
      <c r="J28" s="112"/>
    </row>
    <row r="29" spans="1:919" ht="12.75" customHeight="1">
      <c r="A29" s="45">
        <v>0.12</v>
      </c>
      <c r="B29" s="45">
        <v>1.36</v>
      </c>
      <c r="C29" s="45">
        <f t="shared" si="0"/>
        <v>3176.48</v>
      </c>
      <c r="D29" s="45" t="str">
        <f t="shared" si="0"/>
        <v/>
      </c>
      <c r="E29" s="183" t="s">
        <v>2004</v>
      </c>
      <c r="F29" s="189" t="s">
        <v>1986</v>
      </c>
      <c r="G29" s="188"/>
      <c r="H29" s="185" t="s">
        <v>95</v>
      </c>
      <c r="I29" s="112">
        <v>158768</v>
      </c>
      <c r="J29" s="112"/>
    </row>
    <row r="30" spans="1:919" ht="12.75" customHeight="1">
      <c r="A30" s="45">
        <v>0.13</v>
      </c>
      <c r="B30" s="45">
        <v>1.37</v>
      </c>
      <c r="C30" s="45" t="str">
        <f t="shared" si="0"/>
        <v/>
      </c>
      <c r="D30" s="45" t="str">
        <f t="shared" si="0"/>
        <v/>
      </c>
      <c r="E30" s="183" t="s">
        <v>2005</v>
      </c>
      <c r="F30" s="189" t="s">
        <v>2006</v>
      </c>
      <c r="G30" s="188"/>
      <c r="H30" s="185" t="s">
        <v>274</v>
      </c>
      <c r="I30" s="112"/>
      <c r="J30" s="112"/>
    </row>
    <row r="31" spans="1:919" ht="12.75" customHeight="1">
      <c r="A31" s="45">
        <v>0.14000000000000001</v>
      </c>
      <c r="B31" s="45">
        <v>1.38</v>
      </c>
      <c r="C31" s="45" t="str">
        <f t="shared" si="0"/>
        <v/>
      </c>
      <c r="D31" s="45" t="str">
        <f t="shared" si="0"/>
        <v/>
      </c>
      <c r="E31" s="183" t="s">
        <v>2007</v>
      </c>
      <c r="F31" s="189" t="s">
        <v>2008</v>
      </c>
      <c r="G31" s="188"/>
      <c r="H31" s="185" t="s">
        <v>110</v>
      </c>
      <c r="I31" s="112"/>
      <c r="J31" s="112"/>
    </row>
    <row r="32" spans="1:919" ht="12.75" customHeight="1">
      <c r="A32" s="45">
        <v>0.15</v>
      </c>
      <c r="B32" s="45">
        <v>1.39</v>
      </c>
      <c r="C32" s="45" t="str">
        <f t="shared" si="0"/>
        <v/>
      </c>
      <c r="D32" s="45" t="str">
        <f t="shared" si="0"/>
        <v/>
      </c>
      <c r="E32" s="183" t="s">
        <v>2009</v>
      </c>
      <c r="F32" s="188" t="s">
        <v>2010</v>
      </c>
      <c r="G32" s="188"/>
      <c r="H32" s="185" t="s">
        <v>2011</v>
      </c>
      <c r="I32" s="112"/>
      <c r="J32" s="112"/>
    </row>
    <row r="33" spans="1:919" ht="12.75" customHeight="1">
      <c r="A33" s="45">
        <v>0.16</v>
      </c>
      <c r="B33" s="45">
        <v>1.4</v>
      </c>
      <c r="C33" s="45">
        <f t="shared" si="0"/>
        <v>278.76000000000005</v>
      </c>
      <c r="D33" s="45">
        <f t="shared" si="0"/>
        <v>780.44999999999993</v>
      </c>
      <c r="E33" s="183" t="s">
        <v>2012</v>
      </c>
      <c r="F33" s="188" t="s">
        <v>2013</v>
      </c>
      <c r="G33" s="188"/>
      <c r="H33" s="185" t="s">
        <v>2014</v>
      </c>
      <c r="I33" s="111">
        <f t="array" ref="I33">IF(AND(ISBLANK(I34:I37)),"",SUM(I34:I37))</f>
        <v>6940</v>
      </c>
      <c r="J33" s="111">
        <f t="array" ref="J33">IF(AND(ISBLANK(J34:J37)),"",SUM(J34:J37))</f>
        <v>2223</v>
      </c>
    </row>
    <row r="34" spans="1:919" ht="12.75" customHeight="1">
      <c r="A34" s="45">
        <v>0.17</v>
      </c>
      <c r="B34" s="45">
        <v>1.41</v>
      </c>
      <c r="C34" s="45" t="str">
        <f t="shared" si="0"/>
        <v/>
      </c>
      <c r="D34" s="45" t="str">
        <f t="shared" si="0"/>
        <v/>
      </c>
      <c r="E34" s="183" t="s">
        <v>2015</v>
      </c>
      <c r="F34" s="189" t="s">
        <v>2016</v>
      </c>
      <c r="G34" s="188"/>
      <c r="H34" s="185" t="s">
        <v>125</v>
      </c>
      <c r="I34" s="112"/>
      <c r="J34" s="112"/>
    </row>
    <row r="35" spans="1:919" ht="12.75" customHeight="1">
      <c r="A35" s="45">
        <v>0.18</v>
      </c>
      <c r="B35" s="45">
        <v>1.42</v>
      </c>
      <c r="C35" s="45" t="str">
        <f t="shared" si="0"/>
        <v/>
      </c>
      <c r="D35" s="45" t="str">
        <f t="shared" si="0"/>
        <v/>
      </c>
      <c r="E35" s="183" t="s">
        <v>2017</v>
      </c>
      <c r="F35" s="190" t="s">
        <v>2018</v>
      </c>
      <c r="G35" s="191"/>
      <c r="H35" s="185" t="s">
        <v>141</v>
      </c>
      <c r="I35" s="112"/>
      <c r="J35" s="113"/>
    </row>
    <row r="36" spans="1:919" ht="12.75" customHeight="1">
      <c r="A36" s="45">
        <v>0.2</v>
      </c>
      <c r="B36" s="45">
        <v>1.43</v>
      </c>
      <c r="C36" s="45">
        <f>IF(LEN(I36)=0,"",1+ABS((I36*A36)/LEN(I36))+A36)</f>
        <v>237.05</v>
      </c>
      <c r="D36" s="45" t="str">
        <f>IF(LEN(J36)=0,"",1+ABS((J36*B36)/LEN(J36))+B36)</f>
        <v/>
      </c>
      <c r="E36" s="183" t="s">
        <v>2019</v>
      </c>
      <c r="F36" s="190" t="s">
        <v>2020</v>
      </c>
      <c r="G36" s="191"/>
      <c r="H36" s="185" t="s">
        <v>156</v>
      </c>
      <c r="I36" s="112">
        <v>4717</v>
      </c>
      <c r="J36" s="113"/>
    </row>
    <row r="37" spans="1:919" ht="12.75" customHeight="1">
      <c r="A37" s="45">
        <v>0.22</v>
      </c>
      <c r="B37" s="45">
        <v>1.44</v>
      </c>
      <c r="C37" s="45">
        <f>IF(LEN(I37)=0,"",1+ABS((I37*A37)/LEN(I37))+A37)</f>
        <v>123.485</v>
      </c>
      <c r="D37" s="45">
        <f>IF(LEN(J37)=0,"",1+ABS((J37*B37)/LEN(J37))+B37)</f>
        <v>802.72</v>
      </c>
      <c r="E37" s="183" t="s">
        <v>2021</v>
      </c>
      <c r="F37" s="190" t="s">
        <v>2022</v>
      </c>
      <c r="G37" s="191"/>
      <c r="H37" s="185" t="s">
        <v>184</v>
      </c>
      <c r="I37" s="112">
        <v>2223</v>
      </c>
      <c r="J37" s="113">
        <v>2223</v>
      </c>
    </row>
    <row r="38" spans="1:919" ht="3.75" customHeight="1">
      <c r="E38" s="37"/>
      <c r="F38" s="37"/>
      <c r="G38" s="37"/>
      <c r="H38" s="37"/>
      <c r="I38" s="37"/>
    </row>
    <row r="39" spans="1:919" ht="22.5">
      <c r="E39" s="37"/>
      <c r="F39" s="37"/>
      <c r="G39" s="37"/>
      <c r="H39" s="37"/>
      <c r="I39" s="37"/>
      <c r="J39" s="34"/>
    </row>
    <row r="40" spans="1:919" s="146" customFormat="1" ht="17.25" customHeight="1">
      <c r="E40" s="147"/>
      <c r="J40" s="148" t="s">
        <v>2023</v>
      </c>
    </row>
    <row r="41" spans="1:919" ht="27.2" customHeight="1">
      <c r="E41" s="177" t="s">
        <v>1974</v>
      </c>
      <c r="F41" s="178" t="s">
        <v>1969</v>
      </c>
      <c r="G41" s="178" t="s">
        <v>1975</v>
      </c>
      <c r="H41" s="179" t="s">
        <v>1976</v>
      </c>
      <c r="I41" s="179" t="str">
        <f>I16</f>
        <v>Iznos tekuće godine</v>
      </c>
      <c r="J41" s="179" t="str">
        <f>J16</f>
        <v>Iznos prethodne godine (početno stanje)</v>
      </c>
      <c r="K41" s="50"/>
    </row>
    <row r="42" spans="1:919" s="51" customFormat="1" ht="13.5" customHeight="1">
      <c r="A42" s="45"/>
      <c r="B42" s="45"/>
      <c r="C42" s="45"/>
      <c r="D42" s="45"/>
      <c r="E42" s="180">
        <v>1</v>
      </c>
      <c r="F42" s="181">
        <v>2</v>
      </c>
      <c r="G42" s="181">
        <v>3</v>
      </c>
      <c r="H42" s="182">
        <v>4</v>
      </c>
      <c r="I42" s="182">
        <v>5</v>
      </c>
      <c r="J42" s="182">
        <v>6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</row>
    <row r="43" spans="1:919" ht="13.5" customHeight="1">
      <c r="A43" s="45">
        <v>0.23</v>
      </c>
      <c r="B43" s="45">
        <v>1.45</v>
      </c>
      <c r="C43" s="45" t="str">
        <f>IF(LEN(I43)=0,"",1+ABS((I43*A43)/LEN(I43))+A43)</f>
        <v/>
      </c>
      <c r="D43" s="45" t="str">
        <f>IF(LEN(J43)=0,"",1+ABS((J43*B43)/LEN(J43))+B43)</f>
        <v/>
      </c>
      <c r="E43" s="183" t="s">
        <v>2024</v>
      </c>
      <c r="F43" s="192" t="s">
        <v>2025</v>
      </c>
      <c r="G43" s="185"/>
      <c r="H43" s="185" t="s">
        <v>2026</v>
      </c>
      <c r="I43" s="112"/>
      <c r="J43" s="112"/>
    </row>
    <row r="44" spans="1:919" ht="13.5" customHeight="1">
      <c r="A44" s="45">
        <v>0.28000000000000003</v>
      </c>
      <c r="B44" s="45">
        <v>1.46</v>
      </c>
      <c r="C44" s="45" t="str">
        <f t="shared" ref="C44:D64" si="1">IF(LEN(I44)=0,"",1+ABS((I44*A44)/LEN(I44))+A44)</f>
        <v/>
      </c>
      <c r="D44" s="45" t="str">
        <f t="shared" si="1"/>
        <v/>
      </c>
      <c r="E44" s="183" t="s">
        <v>2027</v>
      </c>
      <c r="F44" s="192" t="s">
        <v>2028</v>
      </c>
      <c r="G44" s="185"/>
      <c r="H44" s="185" t="s">
        <v>199</v>
      </c>
      <c r="I44" s="112"/>
      <c r="J44" s="112"/>
    </row>
    <row r="45" spans="1:919" ht="13.5" customHeight="1">
      <c r="A45" s="45">
        <v>0.28999999999999998</v>
      </c>
      <c r="B45" s="45">
        <v>1.47</v>
      </c>
      <c r="C45" s="45" t="str">
        <f t="shared" si="1"/>
        <v/>
      </c>
      <c r="D45" s="45" t="str">
        <f t="shared" si="1"/>
        <v/>
      </c>
      <c r="E45" s="183" t="s">
        <v>2029</v>
      </c>
      <c r="F45" s="188" t="s">
        <v>2030</v>
      </c>
      <c r="G45" s="185"/>
      <c r="H45" s="185" t="s">
        <v>2031</v>
      </c>
      <c r="I45" s="112"/>
      <c r="J45" s="112"/>
    </row>
    <row r="46" spans="1:919" ht="13.5" customHeight="1">
      <c r="A46" s="45">
        <v>0.3</v>
      </c>
      <c r="B46" s="45">
        <v>1.48</v>
      </c>
      <c r="C46" s="45" t="str">
        <f t="shared" si="1"/>
        <v/>
      </c>
      <c r="D46" s="45" t="str">
        <f t="shared" si="1"/>
        <v/>
      </c>
      <c r="E46" s="183" t="s">
        <v>2032</v>
      </c>
      <c r="F46" s="188" t="s">
        <v>2033</v>
      </c>
      <c r="G46" s="185"/>
      <c r="H46" s="185" t="s">
        <v>224</v>
      </c>
      <c r="I46" s="112"/>
      <c r="J46" s="112"/>
    </row>
    <row r="47" spans="1:919" ht="13.5" customHeight="1">
      <c r="A47" s="45">
        <v>0.31</v>
      </c>
      <c r="B47" s="45">
        <v>1.49</v>
      </c>
      <c r="C47" s="45" t="str">
        <f t="shared" si="1"/>
        <v/>
      </c>
      <c r="D47" s="45" t="str">
        <f t="shared" si="1"/>
        <v/>
      </c>
      <c r="E47" s="183" t="s">
        <v>2034</v>
      </c>
      <c r="F47" s="188" t="s">
        <v>2035</v>
      </c>
      <c r="G47" s="185"/>
      <c r="H47" s="185" t="s">
        <v>2036</v>
      </c>
      <c r="I47" s="112"/>
      <c r="J47" s="112"/>
    </row>
    <row r="48" spans="1:919" ht="13.5" customHeight="1">
      <c r="A48" s="45">
        <v>0.32</v>
      </c>
      <c r="B48" s="45">
        <v>1.5</v>
      </c>
      <c r="C48" s="45">
        <f t="shared" si="1"/>
        <v>3965.4160000000002</v>
      </c>
      <c r="D48" s="45">
        <f t="shared" si="1"/>
        <v>17339.2</v>
      </c>
      <c r="E48" s="183" t="s">
        <v>2037</v>
      </c>
      <c r="F48" s="188" t="s">
        <v>2038</v>
      </c>
      <c r="G48" s="185"/>
      <c r="H48" s="185" t="s">
        <v>625</v>
      </c>
      <c r="I48" s="111">
        <f t="array" ref="I48">IF(AND(ISBLANK(I49:I50)),"",SUM(I49:I50))</f>
        <v>61939</v>
      </c>
      <c r="J48" s="111">
        <f t="array" ref="J48">IF(AND(ISBLANK(J49:J50)),"",SUM(J49:J50))</f>
        <v>57789</v>
      </c>
    </row>
    <row r="49" spans="1:10" ht="13.5" customHeight="1">
      <c r="A49" s="45">
        <v>0.33</v>
      </c>
      <c r="B49" s="45">
        <v>1.51</v>
      </c>
      <c r="C49" s="45">
        <f t="shared" si="1"/>
        <v>4089.3040000000005</v>
      </c>
      <c r="D49" s="45">
        <f t="shared" si="1"/>
        <v>17454.787999999997</v>
      </c>
      <c r="E49" s="183" t="s">
        <v>2039</v>
      </c>
      <c r="F49" s="189" t="s">
        <v>2040</v>
      </c>
      <c r="G49" s="185"/>
      <c r="H49" s="185" t="s">
        <v>286</v>
      </c>
      <c r="I49" s="112">
        <v>61939</v>
      </c>
      <c r="J49" s="112">
        <v>57789</v>
      </c>
    </row>
    <row r="50" spans="1:10" ht="13.5" customHeight="1">
      <c r="A50" s="45">
        <v>0.34</v>
      </c>
      <c r="B50" s="45">
        <v>1.52</v>
      </c>
      <c r="C50" s="45" t="str">
        <f t="shared" si="1"/>
        <v/>
      </c>
      <c r="D50" s="45" t="str">
        <f t="shared" si="1"/>
        <v/>
      </c>
      <c r="E50" s="183" t="s">
        <v>2041</v>
      </c>
      <c r="F50" s="189" t="s">
        <v>2042</v>
      </c>
      <c r="G50" s="185"/>
      <c r="H50" s="185" t="s">
        <v>298</v>
      </c>
      <c r="I50" s="112"/>
      <c r="J50" s="112"/>
    </row>
    <row r="51" spans="1:10" ht="13.5" customHeight="1">
      <c r="A51" s="45">
        <v>0.35</v>
      </c>
      <c r="B51" s="45">
        <v>1.53</v>
      </c>
      <c r="C51" s="45">
        <f t="shared" si="1"/>
        <v>29187.441666666662</v>
      </c>
      <c r="D51" s="45">
        <f t="shared" si="1"/>
        <v>206644.84000000003</v>
      </c>
      <c r="E51" s="183" t="s">
        <v>2043</v>
      </c>
      <c r="F51" s="188" t="s">
        <v>2044</v>
      </c>
      <c r="G51" s="185"/>
      <c r="H51" s="185" t="s">
        <v>604</v>
      </c>
      <c r="I51" s="111">
        <f t="array" ref="I51">IF(AND(ISBLANK(I52:I55)),"",SUM(I52:I55))</f>
        <v>500333</v>
      </c>
      <c r="J51" s="111">
        <f t="array" ref="J51">IF(AND(ISBLANK(J52:J55)),"",SUM(J52:J55))</f>
        <v>810362</v>
      </c>
    </row>
    <row r="52" spans="1:10" ht="13.5" customHeight="1">
      <c r="A52" s="45">
        <v>0.36</v>
      </c>
      <c r="B52" s="45">
        <v>1.54</v>
      </c>
      <c r="C52" s="45" t="str">
        <f t="shared" si="1"/>
        <v/>
      </c>
      <c r="D52" s="45">
        <f t="shared" si="1"/>
        <v>102669.20666666667</v>
      </c>
      <c r="E52" s="183" t="s">
        <v>2045</v>
      </c>
      <c r="F52" s="189" t="s">
        <v>2046</v>
      </c>
      <c r="G52" s="185"/>
      <c r="H52" s="185" t="s">
        <v>2047</v>
      </c>
      <c r="I52" s="112"/>
      <c r="J52" s="112">
        <v>400000</v>
      </c>
    </row>
    <row r="53" spans="1:10" ht="13.5" customHeight="1">
      <c r="A53" s="45">
        <v>0.37</v>
      </c>
      <c r="B53" s="45">
        <v>1.55</v>
      </c>
      <c r="C53" s="45" t="str">
        <f t="shared" si="1"/>
        <v/>
      </c>
      <c r="D53" s="45" t="str">
        <f t="shared" si="1"/>
        <v/>
      </c>
      <c r="E53" s="183" t="s">
        <v>2048</v>
      </c>
      <c r="F53" s="189" t="s">
        <v>2049</v>
      </c>
      <c r="G53" s="185"/>
      <c r="H53" s="185" t="s">
        <v>318</v>
      </c>
      <c r="I53" s="112"/>
      <c r="J53" s="112"/>
    </row>
    <row r="54" spans="1:10" ht="13.5" customHeight="1">
      <c r="A54" s="45">
        <v>0.38</v>
      </c>
      <c r="B54" s="45">
        <v>1.56</v>
      </c>
      <c r="C54" s="45">
        <f t="shared" si="1"/>
        <v>31689.136666666669</v>
      </c>
      <c r="D54" s="45">
        <f t="shared" si="1"/>
        <v>106696.68</v>
      </c>
      <c r="E54" s="183" t="s">
        <v>2050</v>
      </c>
      <c r="F54" s="189" t="s">
        <v>2051</v>
      </c>
      <c r="G54" s="185"/>
      <c r="H54" s="185" t="s">
        <v>2052</v>
      </c>
      <c r="I54" s="112">
        <v>500333</v>
      </c>
      <c r="J54" s="112">
        <v>410362</v>
      </c>
    </row>
    <row r="55" spans="1:10" ht="13.5" customHeight="1">
      <c r="A55" s="45">
        <v>0.4</v>
      </c>
      <c r="B55" s="45">
        <v>1.57</v>
      </c>
      <c r="C55" s="45" t="str">
        <f t="shared" si="1"/>
        <v/>
      </c>
      <c r="D55" s="45" t="str">
        <f t="shared" si="1"/>
        <v/>
      </c>
      <c r="E55" s="183" t="s">
        <v>2053</v>
      </c>
      <c r="F55" s="189" t="s">
        <v>2054</v>
      </c>
      <c r="G55" s="185"/>
      <c r="H55" s="185" t="s">
        <v>327</v>
      </c>
      <c r="I55" s="112"/>
      <c r="J55" s="112"/>
    </row>
    <row r="56" spans="1:10" ht="13.5" customHeight="1">
      <c r="A56" s="45">
        <v>0.41</v>
      </c>
      <c r="B56" s="45">
        <v>1.58</v>
      </c>
      <c r="C56" s="45" t="str">
        <f t="shared" si="1"/>
        <v/>
      </c>
      <c r="D56" s="45" t="str">
        <f t="shared" si="1"/>
        <v/>
      </c>
      <c r="E56" s="183" t="s">
        <v>2055</v>
      </c>
      <c r="F56" s="192" t="s">
        <v>2056</v>
      </c>
      <c r="G56" s="185"/>
      <c r="H56" s="185" t="s">
        <v>335</v>
      </c>
      <c r="I56" s="112"/>
      <c r="J56" s="112"/>
    </row>
    <row r="57" spans="1:10" ht="13.5" customHeight="1">
      <c r="A57" s="45">
        <v>0.42</v>
      </c>
      <c r="B57" s="45">
        <v>1.59</v>
      </c>
      <c r="C57" s="45" t="str">
        <f>IF(LEN(I57)=0,"",1+ABS((I57*A57)/LEN(I57))+A57)</f>
        <v/>
      </c>
      <c r="D57" s="45" t="str">
        <f t="shared" si="1"/>
        <v/>
      </c>
      <c r="E57" s="183" t="s">
        <v>2057</v>
      </c>
      <c r="F57" s="192" t="s">
        <v>2058</v>
      </c>
      <c r="G57" s="185"/>
      <c r="H57" s="185" t="s">
        <v>344</v>
      </c>
      <c r="I57" s="112"/>
      <c r="J57" s="112"/>
    </row>
    <row r="58" spans="1:10" ht="13.5" customHeight="1">
      <c r="A58" s="45">
        <v>0.43</v>
      </c>
      <c r="B58" s="45">
        <v>1.6</v>
      </c>
      <c r="C58" s="45" t="str">
        <f>IF(LEN(I58)=0,"",1+ABS((I58*A58)/LEN(I58))+A58)</f>
        <v/>
      </c>
      <c r="D58" s="45" t="str">
        <f t="shared" si="1"/>
        <v/>
      </c>
      <c r="E58" s="186" t="s">
        <v>2059</v>
      </c>
      <c r="F58" s="193" t="s">
        <v>2060</v>
      </c>
      <c r="G58" s="185"/>
      <c r="H58" s="179" t="s">
        <v>353</v>
      </c>
      <c r="I58" s="114"/>
      <c r="J58" s="114"/>
    </row>
    <row r="59" spans="1:10" ht="13.5" customHeight="1">
      <c r="A59" s="45">
        <v>0.44</v>
      </c>
      <c r="B59" s="45">
        <v>1.61</v>
      </c>
      <c r="C59" s="45">
        <f t="shared" si="1"/>
        <v>64695.519999999997</v>
      </c>
      <c r="D59" s="45">
        <f t="shared" si="1"/>
        <v>251811.43999999997</v>
      </c>
      <c r="E59" s="186" t="s">
        <v>2061</v>
      </c>
      <c r="F59" s="192" t="s">
        <v>2062</v>
      </c>
      <c r="G59" s="185"/>
      <c r="H59" s="179" t="s">
        <v>362</v>
      </c>
      <c r="I59" s="194">
        <f>IFERROR(IF(AND(I60,I66,I67,I68,I72,I77,I78,I83,I84,I85,I86)="","",SUM(I60,I66,I67,I68,I72,I77,I78,I83,I84,I85,I86)),"")</f>
        <v>882192</v>
      </c>
      <c r="J59" s="194">
        <f>IFERROR(IF(AND(J60,J66,J67,J68,J72,J77,J78,J83,J84,J85,J86)="","",SUM(J60,J66,J67,J68,J72,J77,J78,J83,J84,J85,J86)),"")</f>
        <v>938418</v>
      </c>
    </row>
    <row r="60" spans="1:10" ht="13.5" customHeight="1">
      <c r="A60" s="45">
        <v>0.45</v>
      </c>
      <c r="B60" s="45">
        <v>1.62</v>
      </c>
      <c r="C60" s="45" t="str">
        <f t="shared" si="1"/>
        <v/>
      </c>
      <c r="D60" s="45" t="str">
        <f t="shared" si="1"/>
        <v/>
      </c>
      <c r="E60" s="183" t="s">
        <v>1980</v>
      </c>
      <c r="F60" s="192" t="s">
        <v>2063</v>
      </c>
      <c r="G60" s="185"/>
      <c r="H60" s="185" t="s">
        <v>370</v>
      </c>
      <c r="I60" s="111" t="str">
        <f t="array" ref="I60">IF(AND(ISBLANK(I61:I65)),"",SUM(I61:I65))</f>
        <v/>
      </c>
      <c r="J60" s="111" t="str">
        <f t="array" ref="J60">IF(AND(ISBLANK(J61:J65)),"",SUM(J61:J65))</f>
        <v/>
      </c>
    </row>
    <row r="61" spans="1:10" ht="13.5" customHeight="1">
      <c r="A61" s="45">
        <v>0.46</v>
      </c>
      <c r="B61" s="45">
        <v>1.63</v>
      </c>
      <c r="C61" s="45" t="str">
        <f t="shared" si="1"/>
        <v/>
      </c>
      <c r="D61" s="45" t="str">
        <f t="shared" si="1"/>
        <v/>
      </c>
      <c r="E61" s="183" t="s">
        <v>1983</v>
      </c>
      <c r="F61" s="189" t="s">
        <v>2064</v>
      </c>
      <c r="G61" s="185"/>
      <c r="H61" s="185" t="s">
        <v>378</v>
      </c>
      <c r="I61" s="112"/>
      <c r="J61" s="112"/>
    </row>
    <row r="62" spans="1:10" ht="13.5" customHeight="1">
      <c r="A62" s="45">
        <v>0.47</v>
      </c>
      <c r="B62" s="45">
        <v>1.64</v>
      </c>
      <c r="C62" s="45" t="str">
        <f t="shared" si="1"/>
        <v/>
      </c>
      <c r="D62" s="45" t="str">
        <f t="shared" si="1"/>
        <v/>
      </c>
      <c r="E62" s="183" t="s">
        <v>1985</v>
      </c>
      <c r="F62" s="189" t="s">
        <v>2065</v>
      </c>
      <c r="G62" s="185"/>
      <c r="H62" s="185" t="s">
        <v>2066</v>
      </c>
      <c r="I62" s="112"/>
      <c r="J62" s="112"/>
    </row>
    <row r="63" spans="1:10" ht="13.5" customHeight="1">
      <c r="A63" s="45">
        <v>0.48</v>
      </c>
      <c r="B63" s="45">
        <v>1.65</v>
      </c>
      <c r="C63" s="45" t="str">
        <f t="shared" si="1"/>
        <v/>
      </c>
      <c r="D63" s="45" t="str">
        <f t="shared" si="1"/>
        <v/>
      </c>
      <c r="E63" s="183" t="s">
        <v>1988</v>
      </c>
      <c r="F63" s="189" t="s">
        <v>2067</v>
      </c>
      <c r="G63" s="185"/>
      <c r="H63" s="185" t="s">
        <v>393</v>
      </c>
      <c r="I63" s="112"/>
      <c r="J63" s="112"/>
    </row>
    <row r="64" spans="1:10" ht="13.5" customHeight="1">
      <c r="A64" s="45">
        <v>0.49</v>
      </c>
      <c r="B64" s="45">
        <v>1.66</v>
      </c>
      <c r="C64" s="45" t="str">
        <f t="shared" si="1"/>
        <v/>
      </c>
      <c r="D64" s="45" t="str">
        <f t="shared" si="1"/>
        <v/>
      </c>
      <c r="E64" s="183" t="s">
        <v>1991</v>
      </c>
      <c r="F64" s="189" t="s">
        <v>2068</v>
      </c>
      <c r="G64" s="185"/>
      <c r="H64" s="185" t="s">
        <v>400</v>
      </c>
      <c r="I64" s="112"/>
      <c r="J64" s="112"/>
    </row>
    <row r="65" spans="1:10" ht="13.5" customHeight="1">
      <c r="A65" s="45">
        <v>0.5</v>
      </c>
      <c r="B65" s="45">
        <v>1.67</v>
      </c>
      <c r="C65" s="45" t="str">
        <f t="shared" ref="C65:D78" si="2">IF(LEN(I65)=0,"",1+ABS((I65*A65)/LEN(I65))+A65)</f>
        <v/>
      </c>
      <c r="D65" s="45" t="str">
        <f t="shared" si="2"/>
        <v/>
      </c>
      <c r="E65" s="183" t="s">
        <v>1994</v>
      </c>
      <c r="F65" s="189" t="s">
        <v>2069</v>
      </c>
      <c r="G65" s="185"/>
      <c r="H65" s="185" t="s">
        <v>408</v>
      </c>
      <c r="I65" s="112"/>
      <c r="J65" s="112"/>
    </row>
    <row r="66" spans="1:10" ht="13.5" customHeight="1">
      <c r="A66" s="45">
        <v>0.51</v>
      </c>
      <c r="B66" s="45">
        <v>1.68</v>
      </c>
      <c r="C66" s="45" t="str">
        <f t="shared" si="2"/>
        <v/>
      </c>
      <c r="D66" s="45" t="str">
        <f t="shared" si="2"/>
        <v/>
      </c>
      <c r="E66" s="183" t="s">
        <v>1999</v>
      </c>
      <c r="F66" s="192" t="s">
        <v>2070</v>
      </c>
      <c r="G66" s="185"/>
      <c r="H66" s="185" t="s">
        <v>414</v>
      </c>
      <c r="I66" s="112"/>
      <c r="J66" s="112"/>
    </row>
    <row r="67" spans="1:10" ht="13.5" customHeight="1">
      <c r="A67" s="45">
        <v>0.52</v>
      </c>
      <c r="B67" s="45">
        <v>1.69</v>
      </c>
      <c r="C67" s="45" t="str">
        <f t="shared" si="2"/>
        <v/>
      </c>
      <c r="D67" s="45" t="str">
        <f t="shared" si="2"/>
        <v/>
      </c>
      <c r="E67" s="183" t="s">
        <v>2009</v>
      </c>
      <c r="F67" s="192" t="s">
        <v>2071</v>
      </c>
      <c r="G67" s="185"/>
      <c r="H67" s="185" t="s">
        <v>423</v>
      </c>
      <c r="I67" s="112"/>
      <c r="J67" s="112"/>
    </row>
    <row r="68" spans="1:10" ht="13.5" customHeight="1">
      <c r="A68" s="45">
        <v>0.53</v>
      </c>
      <c r="B68" s="45">
        <v>1.7</v>
      </c>
      <c r="C68" s="45">
        <f t="shared" si="2"/>
        <v>7325.706000000001</v>
      </c>
      <c r="D68" s="45">
        <f t="shared" si="2"/>
        <v>33778.583333333328</v>
      </c>
      <c r="E68" s="183" t="s">
        <v>2012</v>
      </c>
      <c r="F68" s="192" t="s">
        <v>2072</v>
      </c>
      <c r="G68" s="185"/>
      <c r="H68" s="185" t="s">
        <v>2073</v>
      </c>
      <c r="I68" s="111">
        <f t="array" ref="I68">IF(AND(ISBLANK(I69:I71)),"",SUM(I69:I71))</f>
        <v>69096</v>
      </c>
      <c r="J68" s="111">
        <f t="array" ref="J68">IF(AND(ISBLANK(J69:J71)),"",SUM(J69:J71))</f>
        <v>119209</v>
      </c>
    </row>
    <row r="69" spans="1:10" ht="13.5" customHeight="1">
      <c r="A69" s="45">
        <v>0.54</v>
      </c>
      <c r="B69" s="45">
        <v>1.71</v>
      </c>
      <c r="C69" s="45">
        <f t="shared" si="2"/>
        <v>7463.9080000000004</v>
      </c>
      <c r="D69" s="45">
        <f t="shared" si="2"/>
        <v>33977.274999999994</v>
      </c>
      <c r="E69" s="183" t="s">
        <v>2015</v>
      </c>
      <c r="F69" s="189" t="s">
        <v>2074</v>
      </c>
      <c r="G69" s="185"/>
      <c r="H69" s="185" t="s">
        <v>429</v>
      </c>
      <c r="I69" s="112">
        <v>69096</v>
      </c>
      <c r="J69" s="112">
        <v>119209</v>
      </c>
    </row>
    <row r="70" spans="1:10" ht="13.5" customHeight="1">
      <c r="A70" s="45">
        <v>0.55000000000000004</v>
      </c>
      <c r="B70" s="45">
        <v>1.72</v>
      </c>
      <c r="C70" s="45" t="str">
        <f t="shared" si="2"/>
        <v/>
      </c>
      <c r="D70" s="45" t="str">
        <f t="shared" si="2"/>
        <v/>
      </c>
      <c r="E70" s="183" t="s">
        <v>2017</v>
      </c>
      <c r="F70" s="189" t="s">
        <v>2075</v>
      </c>
      <c r="G70" s="185"/>
      <c r="H70" s="185" t="s">
        <v>437</v>
      </c>
      <c r="I70" s="112"/>
      <c r="J70" s="112"/>
    </row>
    <row r="71" spans="1:10" ht="13.5" customHeight="1">
      <c r="A71" s="45">
        <v>0.56000000000000005</v>
      </c>
      <c r="B71" s="45">
        <v>1.73</v>
      </c>
      <c r="C71" s="45" t="str">
        <f t="shared" si="2"/>
        <v/>
      </c>
      <c r="D71" s="45" t="str">
        <f t="shared" si="2"/>
        <v/>
      </c>
      <c r="E71" s="183" t="s">
        <v>2019</v>
      </c>
      <c r="F71" s="189" t="s">
        <v>2076</v>
      </c>
      <c r="G71" s="185"/>
      <c r="H71" s="185" t="s">
        <v>444</v>
      </c>
      <c r="I71" s="112"/>
      <c r="J71" s="112"/>
    </row>
    <row r="72" spans="1:10" ht="13.5" customHeight="1">
      <c r="A72" s="45">
        <v>0.56999999999999995</v>
      </c>
      <c r="B72" s="45">
        <v>1.74</v>
      </c>
      <c r="C72" s="45">
        <f t="shared" si="2"/>
        <v>27279.87</v>
      </c>
      <c r="D72" s="45">
        <f t="shared" si="2"/>
        <v>1486.5250000000001</v>
      </c>
      <c r="E72" s="183" t="s">
        <v>2024</v>
      </c>
      <c r="F72" s="192" t="s">
        <v>2077</v>
      </c>
      <c r="G72" s="185"/>
      <c r="H72" s="185" t="s">
        <v>451</v>
      </c>
      <c r="I72" s="111">
        <f t="array" ref="I72">IF(AND(ISBLANK(I73:I76)),"",SUM(I73:I76))</f>
        <v>287140</v>
      </c>
      <c r="J72" s="111">
        <f t="array" ref="J72">IF(AND(ISBLANK(J73:J76)),"",SUM(J73:J76))</f>
        <v>3411</v>
      </c>
    </row>
    <row r="73" spans="1:10" ht="13.5" customHeight="1">
      <c r="A73" s="45">
        <v>0.57999999999999996</v>
      </c>
      <c r="B73" s="45">
        <v>1.75</v>
      </c>
      <c r="C73" s="45" t="str">
        <f t="shared" si="2"/>
        <v/>
      </c>
      <c r="D73" s="45" t="str">
        <f t="shared" si="2"/>
        <v/>
      </c>
      <c r="E73" s="183" t="s">
        <v>2078</v>
      </c>
      <c r="F73" s="189" t="s">
        <v>2046</v>
      </c>
      <c r="G73" s="185"/>
      <c r="H73" s="185" t="s">
        <v>262</v>
      </c>
      <c r="I73" s="112"/>
      <c r="J73" s="112"/>
    </row>
    <row r="74" spans="1:10" ht="13.5" customHeight="1">
      <c r="A74" s="45">
        <v>0.59</v>
      </c>
      <c r="B74" s="45">
        <v>1.76</v>
      </c>
      <c r="C74" s="45" t="str">
        <f t="shared" si="2"/>
        <v/>
      </c>
      <c r="D74" s="45" t="str">
        <f t="shared" si="2"/>
        <v/>
      </c>
      <c r="E74" s="183" t="s">
        <v>2079</v>
      </c>
      <c r="F74" s="189" t="s">
        <v>2049</v>
      </c>
      <c r="G74" s="185"/>
      <c r="H74" s="185" t="s">
        <v>459</v>
      </c>
      <c r="I74" s="112"/>
      <c r="J74" s="112"/>
    </row>
    <row r="75" spans="1:10" ht="13.5" customHeight="1">
      <c r="A75" s="45">
        <v>0.6</v>
      </c>
      <c r="B75" s="45">
        <v>1.77</v>
      </c>
      <c r="C75" s="45">
        <f t="shared" si="2"/>
        <v>28715.599999999999</v>
      </c>
      <c r="D75" s="45">
        <f t="shared" si="2"/>
        <v>1512.1375</v>
      </c>
      <c r="E75" s="183" t="s">
        <v>2080</v>
      </c>
      <c r="F75" s="189" t="s">
        <v>2051</v>
      </c>
      <c r="G75" s="185"/>
      <c r="H75" s="185" t="s">
        <v>464</v>
      </c>
      <c r="I75" s="112">
        <v>287140</v>
      </c>
      <c r="J75" s="112">
        <v>3411</v>
      </c>
    </row>
    <row r="76" spans="1:10" ht="13.5" customHeight="1">
      <c r="A76" s="45">
        <v>0.61</v>
      </c>
      <c r="B76" s="45">
        <v>1.78</v>
      </c>
      <c r="C76" s="45" t="str">
        <f t="shared" si="2"/>
        <v/>
      </c>
      <c r="D76" s="45" t="str">
        <f t="shared" si="2"/>
        <v/>
      </c>
      <c r="E76" s="183" t="s">
        <v>2081</v>
      </c>
      <c r="F76" s="189" t="s">
        <v>2054</v>
      </c>
      <c r="G76" s="185"/>
      <c r="H76" s="185" t="s">
        <v>2082</v>
      </c>
      <c r="I76" s="112"/>
      <c r="J76" s="112"/>
    </row>
    <row r="77" spans="1:10" ht="13.5" customHeight="1">
      <c r="A77" s="45">
        <v>0.62</v>
      </c>
      <c r="B77" s="45">
        <v>1.79</v>
      </c>
      <c r="C77" s="45" t="str">
        <f t="shared" si="2"/>
        <v/>
      </c>
      <c r="D77" s="45" t="str">
        <f t="shared" si="2"/>
        <v/>
      </c>
      <c r="E77" s="183" t="s">
        <v>2027</v>
      </c>
      <c r="F77" s="188" t="s">
        <v>2056</v>
      </c>
      <c r="G77" s="185"/>
      <c r="H77" s="185" t="s">
        <v>586</v>
      </c>
      <c r="I77" s="112"/>
      <c r="J77" s="112"/>
    </row>
    <row r="78" spans="1:10" ht="13.5" customHeight="1">
      <c r="A78" s="45">
        <v>0.63</v>
      </c>
      <c r="B78" s="45">
        <v>1.8</v>
      </c>
      <c r="C78" s="45" t="str">
        <f t="shared" si="2"/>
        <v/>
      </c>
      <c r="D78" s="45" t="str">
        <f t="shared" si="2"/>
        <v/>
      </c>
      <c r="E78" s="183" t="s">
        <v>2029</v>
      </c>
      <c r="F78" s="188" t="s">
        <v>2083</v>
      </c>
      <c r="G78" s="185"/>
      <c r="H78" s="185" t="s">
        <v>469</v>
      </c>
      <c r="I78" s="112"/>
      <c r="J78" s="112"/>
    </row>
    <row r="79" spans="1:10" ht="21" customHeight="1">
      <c r="E79" s="37"/>
      <c r="F79" s="37"/>
      <c r="G79" s="37"/>
      <c r="H79" s="37"/>
      <c r="I79" s="37"/>
    </row>
    <row r="80" spans="1:10" s="146" customFormat="1" ht="27" customHeight="1">
      <c r="E80" s="147"/>
      <c r="J80" s="148" t="s">
        <v>2084</v>
      </c>
    </row>
    <row r="81" spans="1:919" ht="27.2" customHeight="1">
      <c r="E81" s="177" t="s">
        <v>1974</v>
      </c>
      <c r="F81" s="178" t="s">
        <v>1969</v>
      </c>
      <c r="G81" s="178" t="s">
        <v>1975</v>
      </c>
      <c r="H81" s="179" t="s">
        <v>1976</v>
      </c>
      <c r="I81" s="179" t="str">
        <f>I16</f>
        <v>Iznos tekuće godine</v>
      </c>
      <c r="J81" s="179" t="str">
        <f>J16</f>
        <v>Iznos prethodne godine (početno stanje)</v>
      </c>
    </row>
    <row r="82" spans="1:919" s="51" customFormat="1" ht="13.5" customHeight="1">
      <c r="A82" s="45"/>
      <c r="B82" s="45"/>
      <c r="C82" s="45"/>
      <c r="D82" s="45"/>
      <c r="E82" s="180">
        <v>1</v>
      </c>
      <c r="F82" s="181">
        <v>2</v>
      </c>
      <c r="G82" s="181">
        <v>3</v>
      </c>
      <c r="H82" s="182">
        <v>4</v>
      </c>
      <c r="I82" s="182">
        <v>5</v>
      </c>
      <c r="J82" s="182">
        <v>6</v>
      </c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</row>
    <row r="83" spans="1:919" ht="13.5" customHeight="1">
      <c r="A83" s="45">
        <v>0.64</v>
      </c>
      <c r="B83" s="45">
        <v>1.81</v>
      </c>
      <c r="C83" s="45" t="str">
        <f t="shared" ref="C83:D98" si="3">IF(LEN(I83)=0,"",1+ABS((I83*A83)/LEN(I83))+A83)</f>
        <v/>
      </c>
      <c r="D83" s="45" t="str">
        <f t="shared" si="3"/>
        <v/>
      </c>
      <c r="E83" s="183" t="s">
        <v>2032</v>
      </c>
      <c r="F83" s="188" t="s">
        <v>2085</v>
      </c>
      <c r="G83" s="185"/>
      <c r="H83" s="185" t="s">
        <v>211</v>
      </c>
      <c r="I83" s="112"/>
      <c r="J83" s="112"/>
    </row>
    <row r="84" spans="1:919" ht="13.5" customHeight="1">
      <c r="A84" s="45">
        <v>0.65</v>
      </c>
      <c r="B84" s="45">
        <v>1.82</v>
      </c>
      <c r="C84" s="45">
        <f t="shared" si="3"/>
        <v>48942.64166666667</v>
      </c>
      <c r="D84" s="45">
        <f t="shared" si="3"/>
        <v>224481.01333333337</v>
      </c>
      <c r="E84" s="183" t="s">
        <v>2034</v>
      </c>
      <c r="F84" s="188" t="s">
        <v>2086</v>
      </c>
      <c r="G84" s="185"/>
      <c r="H84" s="185" t="s">
        <v>473</v>
      </c>
      <c r="I84" s="112">
        <v>451763</v>
      </c>
      <c r="J84" s="112">
        <v>740038</v>
      </c>
    </row>
    <row r="85" spans="1:919" ht="13.5" customHeight="1">
      <c r="A85" s="45">
        <v>0.66</v>
      </c>
      <c r="B85" s="45">
        <v>1.83</v>
      </c>
      <c r="C85" s="45">
        <f t="shared" si="3"/>
        <v>644.16999999999996</v>
      </c>
      <c r="D85" s="45">
        <f t="shared" si="3"/>
        <v>4692.3879999999999</v>
      </c>
      <c r="E85" s="183" t="s">
        <v>2037</v>
      </c>
      <c r="F85" s="192" t="s">
        <v>2087</v>
      </c>
      <c r="G85" s="185"/>
      <c r="H85" s="185" t="s">
        <v>2088</v>
      </c>
      <c r="I85" s="112">
        <v>3894</v>
      </c>
      <c r="J85" s="112">
        <v>12813</v>
      </c>
    </row>
    <row r="86" spans="1:919" ht="13.5" customHeight="1">
      <c r="A86" s="45">
        <v>0.67</v>
      </c>
      <c r="B86" s="45">
        <v>1.84</v>
      </c>
      <c r="C86" s="45">
        <f t="shared" si="3"/>
        <v>9421.7360000000008</v>
      </c>
      <c r="D86" s="45">
        <f t="shared" si="3"/>
        <v>23167.336000000003</v>
      </c>
      <c r="E86" s="183" t="s">
        <v>2043</v>
      </c>
      <c r="F86" s="192" t="s">
        <v>2089</v>
      </c>
      <c r="G86" s="185"/>
      <c r="H86" s="185" t="s">
        <v>478</v>
      </c>
      <c r="I86" s="112">
        <v>70299</v>
      </c>
      <c r="J86" s="112">
        <v>62947</v>
      </c>
    </row>
    <row r="87" spans="1:919" ht="13.5" customHeight="1">
      <c r="A87" s="45">
        <v>0.68</v>
      </c>
      <c r="B87" s="45">
        <v>1.85</v>
      </c>
      <c r="C87" s="45">
        <f t="shared" si="3"/>
        <v>157310.6457142857</v>
      </c>
      <c r="D87" s="45">
        <f t="shared" si="3"/>
        <v>480367.24285714282</v>
      </c>
      <c r="E87" s="186" t="s">
        <v>2090</v>
      </c>
      <c r="F87" s="192" t="s">
        <v>2091</v>
      </c>
      <c r="G87" s="185"/>
      <c r="H87" s="179" t="s">
        <v>484</v>
      </c>
      <c r="I87" s="194">
        <f>IFERROR(IF(AND(I19,I58,I59)="","",SUM(I19,I58,I59)),"")</f>
        <v>1619357</v>
      </c>
      <c r="J87" s="194">
        <f>IFERROR(IF(AND(J19,J58,J59)="","",SUM(J19,J58,J59)),"")</f>
        <v>1817595</v>
      </c>
    </row>
    <row r="88" spans="1:919" ht="13.5" customHeight="1">
      <c r="A88" s="45">
        <v>0.69</v>
      </c>
      <c r="B88" s="45">
        <v>1.86</v>
      </c>
      <c r="C88" s="45" t="str">
        <f t="shared" si="3"/>
        <v/>
      </c>
      <c r="D88" s="45" t="str">
        <f t="shared" si="3"/>
        <v/>
      </c>
      <c r="E88" s="186" t="s">
        <v>2092</v>
      </c>
      <c r="F88" s="193" t="s">
        <v>2093</v>
      </c>
      <c r="G88" s="185"/>
      <c r="H88" s="179" t="s">
        <v>2094</v>
      </c>
      <c r="I88" s="114"/>
      <c r="J88" s="114"/>
    </row>
    <row r="89" spans="1:919" ht="13.5" customHeight="1">
      <c r="A89" s="45">
        <v>0.7</v>
      </c>
      <c r="B89" s="45">
        <v>1.87</v>
      </c>
      <c r="C89" s="45">
        <f t="shared" si="3"/>
        <v>161937.4</v>
      </c>
      <c r="D89" s="45">
        <f t="shared" si="3"/>
        <v>485560.39142857149</v>
      </c>
      <c r="E89" s="186" t="s">
        <v>2095</v>
      </c>
      <c r="F89" s="192" t="s">
        <v>2096</v>
      </c>
      <c r="G89" s="185"/>
      <c r="H89" s="179" t="s">
        <v>2097</v>
      </c>
      <c r="I89" s="194">
        <f>IFERROR(IF(AND(I87,I88)="","",SUM(I87,I88)),"")</f>
        <v>1619357</v>
      </c>
      <c r="J89" s="194">
        <f>IFERROR(IF(AND(J87,J88)="","",SUM(J87,J88)),"")</f>
        <v>1817595</v>
      </c>
    </row>
    <row r="90" spans="1:919" ht="13.5" customHeight="1">
      <c r="E90" s="186"/>
      <c r="F90" s="192"/>
      <c r="G90" s="185"/>
      <c r="H90" s="185"/>
      <c r="I90" s="111"/>
      <c r="J90" s="111"/>
    </row>
    <row r="91" spans="1:919" ht="13.5" customHeight="1">
      <c r="A91" s="45">
        <v>0.72</v>
      </c>
      <c r="B91" s="45">
        <v>1.89</v>
      </c>
      <c r="C91" s="45" t="str">
        <f t="shared" si="3"/>
        <v/>
      </c>
      <c r="D91" s="45" t="str">
        <f t="shared" si="3"/>
        <v/>
      </c>
      <c r="E91" s="183"/>
      <c r="F91" s="193" t="s">
        <v>2098</v>
      </c>
      <c r="G91" s="185"/>
      <c r="H91" s="185"/>
      <c r="I91" s="111"/>
      <c r="J91" s="111"/>
    </row>
    <row r="92" spans="1:919" ht="13.5" customHeight="1">
      <c r="A92" s="45">
        <v>0.73</v>
      </c>
      <c r="B92" s="45">
        <v>1.9</v>
      </c>
      <c r="C92" s="45">
        <f t="shared" si="3"/>
        <v>79085.063333333324</v>
      </c>
      <c r="D92" s="45">
        <f t="shared" si="3"/>
        <v>205836.23333333334</v>
      </c>
      <c r="E92" s="183" t="s">
        <v>1980</v>
      </c>
      <c r="F92" s="192" t="s">
        <v>2099</v>
      </c>
      <c r="G92" s="185"/>
      <c r="H92" s="185">
        <v>101</v>
      </c>
      <c r="I92" s="111">
        <f t="array" ref="I92">IF(AND(ISBLANK(I93:I97)),"",(SUM(I93)-SUM(I94)+SUM(I95:I97)))</f>
        <v>650000</v>
      </c>
      <c r="J92" s="111">
        <f t="array" ref="J92">IF(AND(ISBLANK(J93:J97)),"",(SUM(J93)-SUM(J94)+SUM(J95:J97)))</f>
        <v>650000</v>
      </c>
    </row>
    <row r="93" spans="1:919" ht="13.5" customHeight="1">
      <c r="A93" s="45">
        <v>0.74</v>
      </c>
      <c r="B93" s="45">
        <v>1.91</v>
      </c>
      <c r="C93" s="45" t="str">
        <f t="shared" si="3"/>
        <v/>
      </c>
      <c r="D93" s="45" t="str">
        <f t="shared" si="3"/>
        <v/>
      </c>
      <c r="E93" s="183" t="s">
        <v>1983</v>
      </c>
      <c r="F93" s="189" t="s">
        <v>2100</v>
      </c>
      <c r="G93" s="185"/>
      <c r="H93" s="185">
        <v>102</v>
      </c>
      <c r="I93" s="112"/>
      <c r="J93" s="112"/>
    </row>
    <row r="94" spans="1:919" ht="13.5" customHeight="1">
      <c r="A94" s="45">
        <v>0.75</v>
      </c>
      <c r="B94" s="45">
        <v>1.92</v>
      </c>
      <c r="C94" s="45" t="str">
        <f t="shared" si="3"/>
        <v/>
      </c>
      <c r="D94" s="45" t="str">
        <f t="shared" si="3"/>
        <v/>
      </c>
      <c r="E94" s="183" t="s">
        <v>1985</v>
      </c>
      <c r="F94" s="189" t="s">
        <v>2101</v>
      </c>
      <c r="G94" s="185"/>
      <c r="H94" s="185">
        <v>103</v>
      </c>
      <c r="I94" s="112"/>
      <c r="J94" s="112"/>
    </row>
    <row r="95" spans="1:919" ht="13.5" customHeight="1">
      <c r="A95" s="45">
        <v>0.76</v>
      </c>
      <c r="B95" s="45">
        <v>1.93</v>
      </c>
      <c r="C95" s="45">
        <f t="shared" si="3"/>
        <v>82335.093333333323</v>
      </c>
      <c r="D95" s="45">
        <f t="shared" si="3"/>
        <v>209086.26333333334</v>
      </c>
      <c r="E95" s="183" t="s">
        <v>1988</v>
      </c>
      <c r="F95" s="189" t="s">
        <v>2102</v>
      </c>
      <c r="G95" s="185"/>
      <c r="H95" s="185">
        <v>104</v>
      </c>
      <c r="I95" s="112">
        <v>650000</v>
      </c>
      <c r="J95" s="112">
        <v>650000</v>
      </c>
    </row>
    <row r="96" spans="1:919" ht="13.5" customHeight="1">
      <c r="A96" s="45">
        <v>0.77</v>
      </c>
      <c r="B96" s="45">
        <v>1.94</v>
      </c>
      <c r="C96" s="45" t="str">
        <f t="shared" si="3"/>
        <v/>
      </c>
      <c r="D96" s="45" t="str">
        <f t="shared" si="3"/>
        <v/>
      </c>
      <c r="E96" s="183" t="s">
        <v>1991</v>
      </c>
      <c r="F96" s="189" t="s">
        <v>2103</v>
      </c>
      <c r="G96" s="185"/>
      <c r="H96" s="185">
        <v>105</v>
      </c>
      <c r="I96" s="112"/>
      <c r="J96" s="112"/>
    </row>
    <row r="97" spans="1:10" ht="13.5" customHeight="1">
      <c r="A97" s="45">
        <v>0.78</v>
      </c>
      <c r="B97" s="45">
        <v>1.95</v>
      </c>
      <c r="C97" s="45" t="str">
        <f t="shared" si="3"/>
        <v/>
      </c>
      <c r="D97" s="45" t="str">
        <f t="shared" si="3"/>
        <v/>
      </c>
      <c r="E97" s="183" t="s">
        <v>1994</v>
      </c>
      <c r="F97" s="189" t="s">
        <v>2104</v>
      </c>
      <c r="G97" s="185"/>
      <c r="H97" s="185">
        <v>106</v>
      </c>
      <c r="I97" s="112"/>
      <c r="J97" s="112"/>
    </row>
    <row r="98" spans="1:10" ht="13.5" customHeight="1">
      <c r="A98" s="45">
        <v>0.79</v>
      </c>
      <c r="B98" s="45">
        <v>1.96</v>
      </c>
      <c r="C98" s="45" t="str">
        <f t="shared" si="3"/>
        <v/>
      </c>
      <c r="D98" s="45" t="str">
        <f t="shared" si="3"/>
        <v/>
      </c>
      <c r="E98" s="183" t="s">
        <v>1999</v>
      </c>
      <c r="F98" s="192" t="s">
        <v>2105</v>
      </c>
      <c r="G98" s="185"/>
      <c r="H98" s="185">
        <v>107</v>
      </c>
      <c r="I98" s="112"/>
      <c r="J98" s="112"/>
    </row>
    <row r="99" spans="1:10" ht="13.5" customHeight="1">
      <c r="A99" s="45">
        <v>0.8</v>
      </c>
      <c r="B99" s="45">
        <v>1.97</v>
      </c>
      <c r="C99" s="45">
        <f t="shared" ref="C99:D118" si="4">IF(LEN(I99)=0,"",1+ABS((I99*A99)/LEN(I99))+A99)</f>
        <v>21668.466666666667</v>
      </c>
      <c r="D99" s="45">
        <f t="shared" si="4"/>
        <v>102607.13666666667</v>
      </c>
      <c r="E99" s="183" t="s">
        <v>2009</v>
      </c>
      <c r="F99" s="192" t="s">
        <v>2106</v>
      </c>
      <c r="G99" s="185"/>
      <c r="H99" s="185">
        <v>108</v>
      </c>
      <c r="I99" s="111">
        <f t="array" ref="I99">IF(AND(ISBLANK(I100:I101)),"",SUM(I100:I101))</f>
        <v>162500</v>
      </c>
      <c r="J99" s="111">
        <f t="array" ref="J99">IF(AND(ISBLANK(J100:J101)),"",SUM(J100:J101))</f>
        <v>312500</v>
      </c>
    </row>
    <row r="100" spans="1:10" ht="13.5" customHeight="1">
      <c r="A100" s="45">
        <v>0.81</v>
      </c>
      <c r="B100" s="45">
        <v>1.98</v>
      </c>
      <c r="C100" s="45" t="str">
        <f t="shared" si="4"/>
        <v/>
      </c>
      <c r="D100" s="45" t="str">
        <f t="shared" si="4"/>
        <v/>
      </c>
      <c r="E100" s="183" t="s">
        <v>2107</v>
      </c>
      <c r="F100" s="189" t="s">
        <v>2108</v>
      </c>
      <c r="G100" s="185"/>
      <c r="H100" s="185">
        <v>109</v>
      </c>
      <c r="I100" s="112"/>
      <c r="J100" s="112"/>
    </row>
    <row r="101" spans="1:10" ht="13.5" customHeight="1">
      <c r="A101" s="45">
        <v>0.82</v>
      </c>
      <c r="B101" s="45">
        <v>1.99</v>
      </c>
      <c r="C101" s="45">
        <f t="shared" si="4"/>
        <v>22210.153333333332</v>
      </c>
      <c r="D101" s="45">
        <f t="shared" si="4"/>
        <v>103648.82333333333</v>
      </c>
      <c r="E101" s="183" t="s">
        <v>2109</v>
      </c>
      <c r="F101" s="189" t="s">
        <v>2110</v>
      </c>
      <c r="G101" s="185"/>
      <c r="H101" s="185">
        <v>110</v>
      </c>
      <c r="I101" s="112">
        <v>162500</v>
      </c>
      <c r="J101" s="112">
        <v>312500</v>
      </c>
    </row>
    <row r="102" spans="1:10" ht="13.5" customHeight="1">
      <c r="A102" s="45">
        <v>0.83</v>
      </c>
      <c r="B102" s="45">
        <v>2</v>
      </c>
      <c r="C102" s="45">
        <f t="shared" si="4"/>
        <v>5713.0599999999995</v>
      </c>
      <c r="D102" s="45">
        <f t="shared" si="4"/>
        <v>15148.333333333334</v>
      </c>
      <c r="E102" s="183" t="s">
        <v>2012</v>
      </c>
      <c r="F102" s="192" t="s">
        <v>2111</v>
      </c>
      <c r="G102" s="185"/>
      <c r="H102" s="185">
        <v>111</v>
      </c>
      <c r="I102" s="111">
        <f t="array" ref="I102">IF(AND(ISBLANK(I103:I105)),"",SUM(I103:I105))</f>
        <v>-41286</v>
      </c>
      <c r="J102" s="111">
        <f t="array" ref="J102">IF(AND(ISBLANK(J103:J105)),"",SUM(J103:J105))</f>
        <v>-45436</v>
      </c>
    </row>
    <row r="103" spans="1:10" ht="13.5" customHeight="1">
      <c r="A103" s="45">
        <v>0.84</v>
      </c>
      <c r="B103" s="45">
        <v>2.0099999999999998</v>
      </c>
      <c r="C103" s="45" t="str">
        <f t="shared" si="4"/>
        <v/>
      </c>
      <c r="D103" s="45" t="str">
        <f t="shared" si="4"/>
        <v/>
      </c>
      <c r="E103" s="183" t="s">
        <v>2015</v>
      </c>
      <c r="F103" s="189" t="s">
        <v>2112</v>
      </c>
      <c r="G103" s="185"/>
      <c r="H103" s="185">
        <v>112</v>
      </c>
      <c r="I103" s="112"/>
      <c r="J103" s="112"/>
    </row>
    <row r="104" spans="1:10" ht="25.5">
      <c r="A104" s="45">
        <v>0.85</v>
      </c>
      <c r="B104" s="45">
        <v>2.02</v>
      </c>
      <c r="C104" s="45">
        <f t="shared" si="4"/>
        <v>5850.7</v>
      </c>
      <c r="D104" s="45">
        <f t="shared" si="4"/>
        <v>15299.806666666667</v>
      </c>
      <c r="E104" s="183" t="s">
        <v>2017</v>
      </c>
      <c r="F104" s="189" t="s">
        <v>2113</v>
      </c>
      <c r="G104" s="185"/>
      <c r="H104" s="185">
        <v>113</v>
      </c>
      <c r="I104" s="112">
        <v>-41286</v>
      </c>
      <c r="J104" s="112">
        <v>-45436</v>
      </c>
    </row>
    <row r="105" spans="1:10" ht="13.5" customHeight="1">
      <c r="A105" s="45">
        <v>0.86</v>
      </c>
      <c r="B105" s="45">
        <v>2.0299999999999998</v>
      </c>
      <c r="C105" s="45" t="str">
        <f t="shared" si="4"/>
        <v/>
      </c>
      <c r="D105" s="45" t="str">
        <f t="shared" si="4"/>
        <v/>
      </c>
      <c r="E105" s="183" t="s">
        <v>2019</v>
      </c>
      <c r="F105" s="189" t="s">
        <v>2114</v>
      </c>
      <c r="G105" s="185"/>
      <c r="H105" s="185">
        <v>114</v>
      </c>
      <c r="I105" s="112"/>
      <c r="J105" s="112"/>
    </row>
    <row r="106" spans="1:10" ht="13.5" customHeight="1">
      <c r="A106" s="45">
        <v>0.87</v>
      </c>
      <c r="B106" s="45">
        <v>2.04</v>
      </c>
      <c r="C106" s="45">
        <f t="shared" si="4"/>
        <v>94267.384999999995</v>
      </c>
      <c r="D106" s="45">
        <f t="shared" si="4"/>
        <v>293436.64</v>
      </c>
      <c r="E106" s="183" t="s">
        <v>2024</v>
      </c>
      <c r="F106" s="192" t="s">
        <v>2115</v>
      </c>
      <c r="G106" s="185"/>
      <c r="H106" s="185">
        <v>115</v>
      </c>
      <c r="I106" s="111">
        <f t="array" ref="I106">IF(AND(ISBLANK(I107:I108)),"",SUM(I107:I108))</f>
        <v>650107</v>
      </c>
      <c r="J106" s="111">
        <f t="array" ref="J106">IF(AND(ISBLANK(J107:J108)),"",SUM(J107:J108))</f>
        <v>863040</v>
      </c>
    </row>
    <row r="107" spans="1:10" ht="13.5" customHeight="1">
      <c r="A107" s="45">
        <v>0.88</v>
      </c>
      <c r="B107" s="45">
        <v>2.0499999999999998</v>
      </c>
      <c r="C107" s="45">
        <f t="shared" si="4"/>
        <v>60581.08</v>
      </c>
      <c r="D107" s="45">
        <f t="shared" si="4"/>
        <v>209284.47499999995</v>
      </c>
      <c r="E107" s="183" t="s">
        <v>2078</v>
      </c>
      <c r="F107" s="189" t="s">
        <v>2116</v>
      </c>
      <c r="G107" s="185"/>
      <c r="H107" s="185">
        <v>116</v>
      </c>
      <c r="I107" s="112">
        <v>413040</v>
      </c>
      <c r="J107" s="112">
        <v>612531</v>
      </c>
    </row>
    <row r="108" spans="1:10" ht="13.5" customHeight="1">
      <c r="A108" s="45">
        <v>0.89</v>
      </c>
      <c r="B108" s="45">
        <v>2.06</v>
      </c>
      <c r="C108" s="45">
        <f t="shared" si="4"/>
        <v>35166.828333333331</v>
      </c>
      <c r="D108" s="45">
        <f t="shared" si="4"/>
        <v>86011.150000000009</v>
      </c>
      <c r="E108" s="183" t="s">
        <v>2079</v>
      </c>
      <c r="F108" s="189" t="s">
        <v>2117</v>
      </c>
      <c r="G108" s="185"/>
      <c r="H108" s="185">
        <v>117</v>
      </c>
      <c r="I108" s="112">
        <v>237067</v>
      </c>
      <c r="J108" s="112">
        <v>250509</v>
      </c>
    </row>
    <row r="109" spans="1:10" ht="13.5" customHeight="1">
      <c r="A109" s="45">
        <v>0.9</v>
      </c>
      <c r="B109" s="45">
        <v>2.0699999999999998</v>
      </c>
      <c r="C109" s="45" t="str">
        <f t="shared" si="4"/>
        <v/>
      </c>
      <c r="D109" s="45" t="str">
        <f t="shared" si="4"/>
        <v/>
      </c>
      <c r="E109" s="183" t="s">
        <v>2027</v>
      </c>
      <c r="F109" s="192" t="s">
        <v>2118</v>
      </c>
      <c r="G109" s="185"/>
      <c r="H109" s="185">
        <v>118</v>
      </c>
      <c r="I109" s="111" t="str">
        <f t="array" ref="I109">IF(AND(ISBLANK(I110:I111)),"",SUM(I110:I111))</f>
        <v/>
      </c>
      <c r="J109" s="111" t="str">
        <f t="array" ref="J109">IF(AND(ISBLANK(J110:J111)),"",SUM(J110:J111))</f>
        <v/>
      </c>
    </row>
    <row r="110" spans="1:10" ht="13.5" customHeight="1">
      <c r="A110" s="45">
        <v>0.91</v>
      </c>
      <c r="B110" s="45">
        <v>2.08</v>
      </c>
      <c r="C110" s="45" t="str">
        <f t="shared" si="4"/>
        <v/>
      </c>
      <c r="D110" s="45" t="str">
        <f t="shared" si="4"/>
        <v/>
      </c>
      <c r="E110" s="183" t="s">
        <v>2119</v>
      </c>
      <c r="F110" s="189" t="s">
        <v>2120</v>
      </c>
      <c r="G110" s="185"/>
      <c r="H110" s="185">
        <v>119</v>
      </c>
      <c r="I110" s="112"/>
      <c r="J110" s="112"/>
    </row>
    <row r="111" spans="1:10" ht="13.5" customHeight="1">
      <c r="A111" s="45">
        <v>0.92</v>
      </c>
      <c r="B111" s="45">
        <v>2.09</v>
      </c>
      <c r="C111" s="45" t="str">
        <f t="shared" si="4"/>
        <v/>
      </c>
      <c r="D111" s="45" t="str">
        <f t="shared" si="4"/>
        <v/>
      </c>
      <c r="E111" s="183" t="s">
        <v>2121</v>
      </c>
      <c r="F111" s="189" t="s">
        <v>2122</v>
      </c>
      <c r="G111" s="185"/>
      <c r="H111" s="185">
        <v>120</v>
      </c>
      <c r="I111" s="112"/>
      <c r="J111" s="112"/>
    </row>
    <row r="112" spans="1:10" ht="13.5" customHeight="1">
      <c r="A112" s="45">
        <v>0.93</v>
      </c>
      <c r="B112" s="45">
        <v>2.1</v>
      </c>
      <c r="C112" s="45">
        <f t="shared" si="4"/>
        <v>188834.57714285713</v>
      </c>
      <c r="D112" s="45">
        <f t="shared" si="4"/>
        <v>534034.30000000005</v>
      </c>
      <c r="E112" s="186" t="s">
        <v>2029</v>
      </c>
      <c r="F112" s="193" t="s">
        <v>2123</v>
      </c>
      <c r="G112" s="179"/>
      <c r="H112" s="179">
        <v>121</v>
      </c>
      <c r="I112" s="194">
        <f>IFERROR(IF(AND(I92,I98,I99,I102,I106,I109)="","",SUM(I92,I98,I99,I102,I106)-SUM(I109)),"")</f>
        <v>1421321</v>
      </c>
      <c r="J112" s="194">
        <f>IFERROR(IF(AND(J92,J98,J99,J102,J106,J109)="","",SUM(J92,J98,J99,J102,J106)-SUM(J109)),"")</f>
        <v>1780104</v>
      </c>
    </row>
    <row r="113" spans="1:919" ht="13.5" customHeight="1">
      <c r="A113" s="45">
        <v>0.94</v>
      </c>
      <c r="B113" s="45">
        <v>2.11</v>
      </c>
      <c r="C113" s="45" t="str">
        <f t="shared" si="4"/>
        <v/>
      </c>
      <c r="D113" s="45" t="str">
        <f t="shared" si="4"/>
        <v/>
      </c>
      <c r="E113" s="183" t="s">
        <v>2032</v>
      </c>
      <c r="F113" s="192" t="s">
        <v>2124</v>
      </c>
      <c r="G113" s="185"/>
      <c r="H113" s="185">
        <v>122</v>
      </c>
      <c r="I113" s="112"/>
      <c r="J113" s="112"/>
    </row>
    <row r="114" spans="1:919" ht="13.5" customHeight="1">
      <c r="A114" s="45">
        <v>0.95</v>
      </c>
      <c r="B114" s="45">
        <v>2.12</v>
      </c>
      <c r="C114" s="45">
        <f t="shared" si="4"/>
        <v>192895.51428571428</v>
      </c>
      <c r="D114" s="45">
        <f t="shared" si="4"/>
        <v>539120.33142857137</v>
      </c>
      <c r="E114" s="186" t="s">
        <v>1978</v>
      </c>
      <c r="F114" s="193" t="s">
        <v>2125</v>
      </c>
      <c r="G114" s="179"/>
      <c r="H114" s="179">
        <v>123</v>
      </c>
      <c r="I114" s="194">
        <f>IFERROR(IF(AND(I112,I113)="","",SUM(I112,I113)),"")</f>
        <v>1421321</v>
      </c>
      <c r="J114" s="194">
        <f>IFERROR(IF(AND(J112,J113)="","",SUM(J112,J113)),"")</f>
        <v>1780104</v>
      </c>
    </row>
    <row r="115" spans="1:919" ht="13.5" customHeight="1">
      <c r="A115" s="45">
        <v>0.96</v>
      </c>
      <c r="B115" s="45">
        <v>2.13</v>
      </c>
      <c r="C115" s="45" t="str">
        <f t="shared" si="4"/>
        <v/>
      </c>
      <c r="D115" s="45" t="str">
        <f t="shared" si="4"/>
        <v/>
      </c>
      <c r="E115" s="186"/>
      <c r="F115" s="193" t="s">
        <v>2126</v>
      </c>
      <c r="G115" s="179"/>
      <c r="H115" s="179"/>
      <c r="I115" s="194"/>
      <c r="J115" s="194"/>
    </row>
    <row r="116" spans="1:919" ht="13.5" customHeight="1">
      <c r="A116" s="45">
        <v>0.97</v>
      </c>
      <c r="B116" s="45">
        <v>2.14</v>
      </c>
      <c r="C116" s="45">
        <f t="shared" si="4"/>
        <v>26160.60666666667</v>
      </c>
      <c r="D116" s="45" t="str">
        <f t="shared" si="4"/>
        <v/>
      </c>
      <c r="E116" s="186" t="s">
        <v>2059</v>
      </c>
      <c r="F116" s="192" t="s">
        <v>2127</v>
      </c>
      <c r="G116" s="185"/>
      <c r="H116" s="179">
        <v>124</v>
      </c>
      <c r="I116" s="194">
        <f>IFERROR(IF(AND(I117,I126,I127,I128)="","",SUM(I117,I126,I127,I128)),"")</f>
        <v>161806</v>
      </c>
      <c r="J116" s="194" t="str">
        <f>IFERROR(IF(AND(J117,J126,J127,J128)="","",SUM(J117,J126,J127,J128)),"")</f>
        <v/>
      </c>
    </row>
    <row r="117" spans="1:919" ht="13.5" customHeight="1">
      <c r="A117" s="45">
        <v>0.98</v>
      </c>
      <c r="B117" s="45">
        <v>2.15</v>
      </c>
      <c r="C117" s="45">
        <f t="shared" si="4"/>
        <v>26430.293333333335</v>
      </c>
      <c r="D117" s="45" t="str">
        <f t="shared" si="4"/>
        <v/>
      </c>
      <c r="E117" s="183" t="s">
        <v>1980</v>
      </c>
      <c r="F117" s="192" t="s">
        <v>2128</v>
      </c>
      <c r="G117" s="185"/>
      <c r="H117" s="185">
        <v>125</v>
      </c>
      <c r="I117" s="111">
        <f>IFERROR(IF(AND(I118,I123,I124,I125)="","",SUM(I118,I123,I124,I125)),"")</f>
        <v>161806</v>
      </c>
      <c r="J117" s="111" t="str">
        <f>IFERROR(IF(AND(J118,J123,J124,J125)="","",SUM(J118,J123,J124,J125)),"")</f>
        <v/>
      </c>
    </row>
    <row r="118" spans="1:919" ht="13.5" customHeight="1">
      <c r="A118" s="45">
        <v>0.99</v>
      </c>
      <c r="B118" s="45">
        <v>2.16</v>
      </c>
      <c r="C118" s="45" t="str">
        <f t="shared" si="4"/>
        <v/>
      </c>
      <c r="D118" s="45" t="str">
        <f t="shared" si="4"/>
        <v/>
      </c>
      <c r="E118" s="183" t="s">
        <v>1983</v>
      </c>
      <c r="F118" s="189" t="s">
        <v>2129</v>
      </c>
      <c r="G118" s="185"/>
      <c r="H118" s="185">
        <v>126</v>
      </c>
      <c r="I118" s="112"/>
      <c r="J118" s="112"/>
    </row>
    <row r="119" spans="1:919" ht="12.75" customHeight="1">
      <c r="E119" s="37"/>
      <c r="F119" s="37"/>
      <c r="G119" s="37"/>
      <c r="H119" s="37"/>
      <c r="I119" s="37"/>
    </row>
    <row r="120" spans="1:919" s="149" customFormat="1" ht="17.25" customHeight="1">
      <c r="E120" s="147"/>
      <c r="J120" s="148" t="s">
        <v>2130</v>
      </c>
    </row>
    <row r="121" spans="1:919" ht="27.2" customHeight="1">
      <c r="E121" s="177" t="s">
        <v>1974</v>
      </c>
      <c r="F121" s="178" t="s">
        <v>1969</v>
      </c>
      <c r="G121" s="178" t="s">
        <v>1975</v>
      </c>
      <c r="H121" s="179" t="s">
        <v>1976</v>
      </c>
      <c r="I121" s="179" t="str">
        <f>I16</f>
        <v>Iznos tekuće godine</v>
      </c>
      <c r="J121" s="179" t="str">
        <f>J16</f>
        <v>Iznos prethodne godine (početno stanje)</v>
      </c>
    </row>
    <row r="122" spans="1:919" s="51" customFormat="1" ht="13.5" customHeight="1">
      <c r="A122" s="45"/>
      <c r="B122" s="45"/>
      <c r="C122" s="45"/>
      <c r="D122" s="45"/>
      <c r="E122" s="180">
        <v>1</v>
      </c>
      <c r="F122" s="181">
        <v>2</v>
      </c>
      <c r="G122" s="181">
        <v>3</v>
      </c>
      <c r="H122" s="182">
        <v>4</v>
      </c>
      <c r="I122" s="182">
        <v>5</v>
      </c>
      <c r="J122" s="182">
        <v>6</v>
      </c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  <c r="UW122" s="50"/>
      <c r="UX122" s="50"/>
      <c r="UY122" s="50"/>
      <c r="UZ122" s="50"/>
      <c r="VA122" s="50"/>
      <c r="VB122" s="50"/>
      <c r="VC122" s="50"/>
      <c r="VD122" s="50"/>
      <c r="VE122" s="50"/>
      <c r="VF122" s="50"/>
      <c r="VG122" s="50"/>
      <c r="VH122" s="50"/>
      <c r="VI122" s="50"/>
      <c r="VJ122" s="50"/>
      <c r="VK122" s="50"/>
      <c r="VL122" s="50"/>
      <c r="VM122" s="50"/>
      <c r="VN122" s="50"/>
      <c r="VO122" s="50"/>
      <c r="VP122" s="50"/>
      <c r="VQ122" s="50"/>
      <c r="VR122" s="50"/>
      <c r="VS122" s="50"/>
      <c r="VT122" s="50"/>
      <c r="VU122" s="50"/>
      <c r="VV122" s="50"/>
      <c r="VW122" s="50"/>
      <c r="VX122" s="50"/>
      <c r="VY122" s="50"/>
      <c r="VZ122" s="50"/>
      <c r="WA122" s="50"/>
      <c r="WB122" s="50"/>
      <c r="WC122" s="50"/>
      <c r="WD122" s="50"/>
      <c r="WE122" s="50"/>
      <c r="WF122" s="50"/>
      <c r="WG122" s="50"/>
      <c r="WH122" s="50"/>
      <c r="WI122" s="50"/>
      <c r="WJ122" s="50"/>
      <c r="WK122" s="50"/>
      <c r="WL122" s="50"/>
      <c r="WM122" s="50"/>
      <c r="WN122" s="50"/>
      <c r="WO122" s="50"/>
      <c r="WP122" s="50"/>
      <c r="WQ122" s="50"/>
      <c r="WR122" s="50"/>
      <c r="WS122" s="50"/>
      <c r="WT122" s="50"/>
      <c r="WU122" s="50"/>
      <c r="WV122" s="50"/>
      <c r="WW122" s="50"/>
      <c r="WX122" s="50"/>
      <c r="WY122" s="50"/>
      <c r="WZ122" s="50"/>
      <c r="XA122" s="50"/>
      <c r="XB122" s="50"/>
      <c r="XC122" s="50"/>
      <c r="XD122" s="50"/>
      <c r="XE122" s="50"/>
      <c r="XF122" s="50"/>
      <c r="XG122" s="50"/>
      <c r="XH122" s="50"/>
      <c r="XI122" s="50"/>
      <c r="XJ122" s="50"/>
      <c r="XK122" s="50"/>
      <c r="XL122" s="50"/>
      <c r="XM122" s="50"/>
      <c r="XN122" s="50"/>
      <c r="XO122" s="50"/>
      <c r="XP122" s="50"/>
      <c r="XQ122" s="50"/>
      <c r="XR122" s="50"/>
      <c r="XS122" s="50"/>
      <c r="XT122" s="50"/>
      <c r="XU122" s="50"/>
      <c r="XV122" s="50"/>
      <c r="XW122" s="50"/>
      <c r="XX122" s="50"/>
      <c r="XY122" s="50"/>
      <c r="XZ122" s="50"/>
      <c r="YA122" s="50"/>
      <c r="YB122" s="50"/>
      <c r="YC122" s="50"/>
      <c r="YD122" s="50"/>
      <c r="YE122" s="50"/>
      <c r="YF122" s="50"/>
      <c r="YG122" s="50"/>
      <c r="YH122" s="50"/>
      <c r="YI122" s="50"/>
      <c r="YJ122" s="50"/>
      <c r="YK122" s="50"/>
      <c r="YL122" s="50"/>
      <c r="YM122" s="50"/>
      <c r="YN122" s="50"/>
      <c r="YO122" s="50"/>
      <c r="YP122" s="50"/>
      <c r="YQ122" s="50"/>
      <c r="YR122" s="50"/>
      <c r="YS122" s="50"/>
      <c r="YT122" s="50"/>
      <c r="YU122" s="50"/>
      <c r="YV122" s="50"/>
      <c r="YW122" s="50"/>
      <c r="YX122" s="50"/>
      <c r="YY122" s="50"/>
      <c r="YZ122" s="50"/>
      <c r="ZA122" s="50"/>
      <c r="ZB122" s="50"/>
      <c r="ZC122" s="50"/>
      <c r="ZD122" s="50"/>
      <c r="ZE122" s="50"/>
      <c r="ZF122" s="50"/>
      <c r="ZG122" s="50"/>
      <c r="ZH122" s="50"/>
      <c r="ZI122" s="50"/>
      <c r="ZJ122" s="50"/>
      <c r="ZK122" s="50"/>
      <c r="ZL122" s="50"/>
      <c r="ZM122" s="50"/>
      <c r="ZN122" s="50"/>
      <c r="ZO122" s="50"/>
      <c r="ZP122" s="50"/>
      <c r="ZQ122" s="50"/>
      <c r="ZR122" s="50"/>
      <c r="ZS122" s="50"/>
      <c r="ZT122" s="50"/>
      <c r="ZU122" s="50"/>
      <c r="ZV122" s="50"/>
      <c r="ZW122" s="50"/>
      <c r="ZX122" s="50"/>
      <c r="ZY122" s="50"/>
      <c r="ZZ122" s="50"/>
      <c r="AAA122" s="50"/>
      <c r="AAB122" s="50"/>
      <c r="AAC122" s="50"/>
      <c r="AAD122" s="50"/>
      <c r="AAE122" s="50"/>
      <c r="AAF122" s="50"/>
      <c r="AAG122" s="50"/>
      <c r="AAH122" s="50"/>
      <c r="AAI122" s="50"/>
      <c r="AAJ122" s="50"/>
      <c r="AAK122" s="50"/>
      <c r="AAL122" s="50"/>
      <c r="AAM122" s="50"/>
      <c r="AAN122" s="50"/>
      <c r="AAO122" s="50"/>
      <c r="AAP122" s="50"/>
      <c r="AAQ122" s="50"/>
      <c r="AAR122" s="50"/>
      <c r="AAS122" s="50"/>
      <c r="AAT122" s="50"/>
      <c r="AAU122" s="50"/>
      <c r="AAV122" s="50"/>
      <c r="AAW122" s="50"/>
      <c r="AAX122" s="50"/>
      <c r="AAY122" s="50"/>
      <c r="AAZ122" s="50"/>
      <c r="ABA122" s="50"/>
      <c r="ABB122" s="50"/>
      <c r="ABC122" s="50"/>
      <c r="ABD122" s="50"/>
      <c r="ABE122" s="50"/>
      <c r="ABF122" s="50"/>
      <c r="ABG122" s="50"/>
      <c r="ABH122" s="50"/>
      <c r="ABI122" s="50"/>
      <c r="ABJ122" s="50"/>
      <c r="ABK122" s="50"/>
      <c r="ABL122" s="50"/>
      <c r="ABM122" s="50"/>
      <c r="ABN122" s="50"/>
      <c r="ABO122" s="50"/>
      <c r="ABP122" s="50"/>
      <c r="ABQ122" s="50"/>
      <c r="ABR122" s="50"/>
      <c r="ABS122" s="50"/>
      <c r="ABT122" s="50"/>
      <c r="ABU122" s="50"/>
      <c r="ABV122" s="50"/>
      <c r="ABW122" s="50"/>
      <c r="ABX122" s="50"/>
      <c r="ABY122" s="50"/>
      <c r="ABZ122" s="50"/>
      <c r="ACA122" s="50"/>
      <c r="ACB122" s="50"/>
      <c r="ACC122" s="50"/>
      <c r="ACD122" s="50"/>
      <c r="ACE122" s="50"/>
      <c r="ACF122" s="50"/>
      <c r="ACG122" s="50"/>
      <c r="ACH122" s="50"/>
      <c r="ACI122" s="50"/>
      <c r="ACJ122" s="50"/>
      <c r="ACK122" s="50"/>
      <c r="ACL122" s="50"/>
      <c r="ACM122" s="50"/>
      <c r="ACN122" s="50"/>
      <c r="ACO122" s="50"/>
      <c r="ACP122" s="50"/>
      <c r="ACQ122" s="50"/>
      <c r="ACR122" s="50"/>
      <c r="ACS122" s="50"/>
      <c r="ACT122" s="50"/>
      <c r="ACU122" s="50"/>
      <c r="ACV122" s="50"/>
      <c r="ACW122" s="50"/>
      <c r="ACX122" s="50"/>
      <c r="ACY122" s="50"/>
      <c r="ACZ122" s="50"/>
      <c r="ADA122" s="50"/>
      <c r="ADB122" s="50"/>
      <c r="ADC122" s="50"/>
      <c r="ADD122" s="50"/>
      <c r="ADE122" s="50"/>
      <c r="ADF122" s="50"/>
      <c r="ADG122" s="50"/>
      <c r="ADH122" s="50"/>
      <c r="ADI122" s="50"/>
      <c r="ADJ122" s="50"/>
      <c r="ADK122" s="50"/>
      <c r="ADL122" s="50"/>
      <c r="ADM122" s="50"/>
      <c r="ADN122" s="50"/>
      <c r="ADO122" s="50"/>
      <c r="ADP122" s="50"/>
      <c r="ADQ122" s="50"/>
      <c r="ADR122" s="50"/>
      <c r="ADS122" s="50"/>
      <c r="ADT122" s="50"/>
      <c r="ADU122" s="50"/>
      <c r="ADV122" s="50"/>
      <c r="ADW122" s="50"/>
      <c r="ADX122" s="50"/>
      <c r="ADY122" s="50"/>
      <c r="ADZ122" s="50"/>
      <c r="AEA122" s="50"/>
      <c r="AEB122" s="50"/>
      <c r="AEC122" s="50"/>
      <c r="AED122" s="50"/>
      <c r="AEE122" s="50"/>
      <c r="AEF122" s="50"/>
      <c r="AEG122" s="50"/>
      <c r="AEH122" s="50"/>
      <c r="AEI122" s="50"/>
      <c r="AEJ122" s="50"/>
      <c r="AEK122" s="50"/>
      <c r="AEL122" s="50"/>
      <c r="AEM122" s="50"/>
      <c r="AEN122" s="50"/>
      <c r="AEO122" s="50"/>
      <c r="AEP122" s="50"/>
      <c r="AEQ122" s="50"/>
      <c r="AER122" s="50"/>
      <c r="AES122" s="50"/>
      <c r="AET122" s="50"/>
      <c r="AEU122" s="50"/>
      <c r="AEV122" s="50"/>
      <c r="AEW122" s="50"/>
      <c r="AEX122" s="50"/>
      <c r="AEY122" s="50"/>
      <c r="AEZ122" s="50"/>
      <c r="AFA122" s="50"/>
      <c r="AFB122" s="50"/>
      <c r="AFC122" s="50"/>
      <c r="AFD122" s="50"/>
      <c r="AFE122" s="50"/>
      <c r="AFF122" s="50"/>
      <c r="AFG122" s="50"/>
      <c r="AFH122" s="50"/>
      <c r="AFI122" s="50"/>
      <c r="AFJ122" s="50"/>
      <c r="AFK122" s="50"/>
      <c r="AFL122" s="50"/>
      <c r="AFM122" s="50"/>
      <c r="AFN122" s="50"/>
      <c r="AFO122" s="50"/>
      <c r="AFP122" s="50"/>
      <c r="AFQ122" s="50"/>
      <c r="AFR122" s="50"/>
      <c r="AFS122" s="50"/>
      <c r="AFT122" s="50"/>
      <c r="AFU122" s="50"/>
      <c r="AFV122" s="50"/>
      <c r="AFW122" s="50"/>
      <c r="AFX122" s="50"/>
      <c r="AFY122" s="50"/>
      <c r="AFZ122" s="50"/>
      <c r="AGA122" s="50"/>
      <c r="AGB122" s="50"/>
      <c r="AGC122" s="50"/>
      <c r="AGD122" s="50"/>
      <c r="AGE122" s="50"/>
      <c r="AGF122" s="50"/>
      <c r="AGG122" s="50"/>
      <c r="AGH122" s="50"/>
      <c r="AGI122" s="50"/>
      <c r="AGJ122" s="50"/>
      <c r="AGK122" s="50"/>
      <c r="AGL122" s="50"/>
      <c r="AGM122" s="50"/>
      <c r="AGN122" s="50"/>
      <c r="AGO122" s="50"/>
      <c r="AGP122" s="50"/>
      <c r="AGQ122" s="50"/>
      <c r="AGR122" s="50"/>
      <c r="AGS122" s="50"/>
      <c r="AGT122" s="50"/>
      <c r="AGU122" s="50"/>
      <c r="AGV122" s="50"/>
      <c r="AGW122" s="50"/>
      <c r="AGX122" s="50"/>
      <c r="AGY122" s="50"/>
      <c r="AGZ122" s="50"/>
      <c r="AHA122" s="50"/>
      <c r="AHB122" s="50"/>
      <c r="AHC122" s="50"/>
      <c r="AHD122" s="50"/>
      <c r="AHE122" s="50"/>
      <c r="AHF122" s="50"/>
      <c r="AHG122" s="50"/>
      <c r="AHH122" s="50"/>
      <c r="AHI122" s="50"/>
      <c r="AHJ122" s="50"/>
      <c r="AHK122" s="50"/>
      <c r="AHL122" s="50"/>
      <c r="AHM122" s="50"/>
      <c r="AHN122" s="50"/>
      <c r="AHO122" s="50"/>
      <c r="AHP122" s="50"/>
      <c r="AHQ122" s="50"/>
      <c r="AHR122" s="50"/>
      <c r="AHS122" s="50"/>
      <c r="AHT122" s="50"/>
      <c r="AHU122" s="50"/>
      <c r="AHV122" s="50"/>
      <c r="AHW122" s="50"/>
      <c r="AHX122" s="50"/>
      <c r="AHY122" s="50"/>
      <c r="AHZ122" s="50"/>
      <c r="AIA122" s="50"/>
      <c r="AIB122" s="50"/>
      <c r="AIC122" s="50"/>
      <c r="AID122" s="50"/>
      <c r="AIE122" s="50"/>
      <c r="AIF122" s="50"/>
      <c r="AIG122" s="50"/>
      <c r="AIH122" s="50"/>
      <c r="AII122" s="50"/>
    </row>
    <row r="123" spans="1:919" ht="13.5" customHeight="1">
      <c r="A123" s="45">
        <v>1.01</v>
      </c>
      <c r="B123" s="45">
        <v>2.17</v>
      </c>
      <c r="C123" s="45">
        <f>IF(LEN(I123)=0,"",1+ABS((I123*A123)/LEN(I123))+A123)</f>
        <v>27239.353333333333</v>
      </c>
      <c r="D123" s="45" t="str">
        <f>IF(LEN(J123)=0,"",1+ABS((J123*B123)/LEN(J123))+B123)</f>
        <v/>
      </c>
      <c r="E123" s="183" t="s">
        <v>1985</v>
      </c>
      <c r="F123" s="189" t="s">
        <v>2131</v>
      </c>
      <c r="G123" s="185"/>
      <c r="H123" s="185">
        <v>127</v>
      </c>
      <c r="I123" s="112">
        <v>161806</v>
      </c>
      <c r="J123" s="112"/>
    </row>
    <row r="124" spans="1:919" ht="13.5" customHeight="1">
      <c r="A124" s="45">
        <v>1.02</v>
      </c>
      <c r="B124" s="45">
        <v>2.1800000000000002</v>
      </c>
      <c r="C124" s="45" t="str">
        <f>IF(LEN(I124)=0,"",1+ABS((I124*A124)/LEN(I124))+A124)</f>
        <v/>
      </c>
      <c r="D124" s="45" t="str">
        <f t="shared" ref="D124:D147" si="5">IF(LEN(J124)=0,"",1+ABS((J124*B124)/LEN(J124))+B124)</f>
        <v/>
      </c>
      <c r="E124" s="183" t="s">
        <v>1988</v>
      </c>
      <c r="F124" s="189" t="s">
        <v>2132</v>
      </c>
      <c r="G124" s="185"/>
      <c r="H124" s="185">
        <v>128</v>
      </c>
      <c r="I124" s="112"/>
      <c r="J124" s="112"/>
    </row>
    <row r="125" spans="1:919" ht="13.5" customHeight="1">
      <c r="A125" s="45">
        <v>1.03</v>
      </c>
      <c r="B125" s="45">
        <v>2.19</v>
      </c>
      <c r="C125" s="45" t="str">
        <f t="shared" ref="C125:C147" si="6">IF(LEN(I125)=0,"",1+ABS((I125*A125)/LEN(I125))+A125)</f>
        <v/>
      </c>
      <c r="D125" s="45" t="str">
        <f t="shared" si="5"/>
        <v/>
      </c>
      <c r="E125" s="183" t="s">
        <v>1991</v>
      </c>
      <c r="F125" s="189" t="s">
        <v>2133</v>
      </c>
      <c r="G125" s="185"/>
      <c r="H125" s="185">
        <v>129</v>
      </c>
      <c r="I125" s="112"/>
      <c r="J125" s="112"/>
    </row>
    <row r="126" spans="1:919" ht="13.5" customHeight="1">
      <c r="A126" s="45">
        <v>1.04</v>
      </c>
      <c r="B126" s="45">
        <v>2.2000000000000002</v>
      </c>
      <c r="C126" s="45" t="str">
        <f t="shared" si="6"/>
        <v/>
      </c>
      <c r="D126" s="45" t="str">
        <f t="shared" si="5"/>
        <v/>
      </c>
      <c r="E126" s="183" t="s">
        <v>1999</v>
      </c>
      <c r="F126" s="192" t="s">
        <v>2134</v>
      </c>
      <c r="G126" s="185"/>
      <c r="H126" s="185">
        <v>130</v>
      </c>
      <c r="I126" s="112"/>
      <c r="J126" s="112"/>
    </row>
    <row r="127" spans="1:919" ht="13.5" customHeight="1">
      <c r="A127" s="45">
        <v>1.05</v>
      </c>
      <c r="B127" s="45">
        <v>2.21</v>
      </c>
      <c r="C127" s="45" t="str">
        <f t="shared" si="6"/>
        <v/>
      </c>
      <c r="D127" s="45" t="str">
        <f t="shared" si="5"/>
        <v/>
      </c>
      <c r="E127" s="183" t="s">
        <v>2009</v>
      </c>
      <c r="F127" s="192" t="s">
        <v>2135</v>
      </c>
      <c r="G127" s="185"/>
      <c r="H127" s="185">
        <v>131</v>
      </c>
      <c r="I127" s="112"/>
      <c r="J127" s="112"/>
    </row>
    <row r="128" spans="1:919" ht="13.5" customHeight="1">
      <c r="A128" s="45">
        <v>1.06</v>
      </c>
      <c r="B128" s="45">
        <v>2.2200000000000002</v>
      </c>
      <c r="C128" s="45" t="str">
        <f t="shared" si="6"/>
        <v/>
      </c>
      <c r="D128" s="45" t="str">
        <f t="shared" si="5"/>
        <v/>
      </c>
      <c r="E128" s="183" t="s">
        <v>2012</v>
      </c>
      <c r="F128" s="192" t="s">
        <v>2136</v>
      </c>
      <c r="G128" s="185"/>
      <c r="H128" s="185">
        <v>132</v>
      </c>
      <c r="I128" s="112"/>
      <c r="J128" s="112"/>
    </row>
    <row r="129" spans="1:10" ht="13.5" customHeight="1">
      <c r="A129" s="45">
        <v>1.07</v>
      </c>
      <c r="B129" s="45">
        <v>2.23</v>
      </c>
      <c r="C129" s="45" t="str">
        <f t="shared" si="6"/>
        <v/>
      </c>
      <c r="D129" s="45" t="str">
        <f t="shared" si="5"/>
        <v/>
      </c>
      <c r="E129" s="186" t="s">
        <v>2061</v>
      </c>
      <c r="F129" s="193" t="s">
        <v>2137</v>
      </c>
      <c r="G129" s="185"/>
      <c r="H129" s="179">
        <v>133</v>
      </c>
      <c r="I129" s="114"/>
      <c r="J129" s="114"/>
    </row>
    <row r="130" spans="1:10" ht="13.5" customHeight="1">
      <c r="A130" s="45">
        <v>1.08</v>
      </c>
      <c r="B130" s="45">
        <v>2.2400000000000002</v>
      </c>
      <c r="C130" s="45">
        <f t="shared" si="6"/>
        <v>7827.76</v>
      </c>
      <c r="D130" s="45">
        <f t="shared" si="5"/>
        <v>16799.208000000002</v>
      </c>
      <c r="E130" s="186" t="s">
        <v>2090</v>
      </c>
      <c r="F130" s="192" t="s">
        <v>2138</v>
      </c>
      <c r="G130" s="185"/>
      <c r="H130" s="179">
        <v>134</v>
      </c>
      <c r="I130" s="194">
        <f>IFERROR(IF(AND(I131,I138,I139,I140,I141,I142,I143)="","",SUM(I131,I138,I139,I140,I141,I142,I143)),"")</f>
        <v>36230</v>
      </c>
      <c r="J130" s="194">
        <f>IFERROR(IF(AND(J131,J138,J139,J140,J141,J142,J143)="","",SUM(J131,J138,J139,J140,J141,J142,J143)),"")</f>
        <v>37491</v>
      </c>
    </row>
    <row r="131" spans="1:10" ht="13.5" customHeight="1">
      <c r="A131" s="45">
        <v>1.0900000000000001</v>
      </c>
      <c r="B131" s="45">
        <v>2.25</v>
      </c>
      <c r="C131" s="45">
        <f t="shared" si="6"/>
        <v>1518.825</v>
      </c>
      <c r="D131" s="45">
        <f t="shared" si="5"/>
        <v>5055.8500000000004</v>
      </c>
      <c r="E131" s="183" t="s">
        <v>1980</v>
      </c>
      <c r="F131" s="192" t="s">
        <v>2139</v>
      </c>
      <c r="G131" s="185"/>
      <c r="H131" s="185">
        <v>135</v>
      </c>
      <c r="I131" s="111">
        <f t="array" ref="I131">IF(AND(ISBLANK(I132:I137)),"",SUM(I132:I137))</f>
        <v>5566</v>
      </c>
      <c r="J131" s="111">
        <f t="array" ref="J131">IF(AND(ISBLANK(J132:J137)),"",SUM(J132:J137))</f>
        <v>11228</v>
      </c>
    </row>
    <row r="132" spans="1:10" ht="13.5" customHeight="1">
      <c r="A132" s="45">
        <v>1.1000000000000001</v>
      </c>
      <c r="B132" s="45">
        <v>2.2599999999999998</v>
      </c>
      <c r="C132" s="45">
        <f t="shared" si="6"/>
        <v>1532.75</v>
      </c>
      <c r="D132" s="45">
        <f t="shared" si="5"/>
        <v>5078.3159999999998</v>
      </c>
      <c r="E132" s="183" t="s">
        <v>1983</v>
      </c>
      <c r="F132" s="189" t="s">
        <v>2140</v>
      </c>
      <c r="G132" s="185"/>
      <c r="H132" s="185">
        <v>136</v>
      </c>
      <c r="I132" s="112">
        <v>5566</v>
      </c>
      <c r="J132" s="112">
        <v>11228</v>
      </c>
    </row>
    <row r="133" spans="1:10" ht="13.5" customHeight="1">
      <c r="A133" s="45">
        <v>1.1100000000000001</v>
      </c>
      <c r="B133" s="45">
        <v>2.27</v>
      </c>
      <c r="C133" s="45" t="str">
        <f t="shared" si="6"/>
        <v/>
      </c>
      <c r="D133" s="45" t="str">
        <f t="shared" si="5"/>
        <v/>
      </c>
      <c r="E133" s="183" t="s">
        <v>1985</v>
      </c>
      <c r="F133" s="189" t="s">
        <v>2141</v>
      </c>
      <c r="G133" s="185"/>
      <c r="H133" s="185">
        <v>137</v>
      </c>
      <c r="I133" s="112"/>
      <c r="J133" s="112"/>
    </row>
    <row r="134" spans="1:10" ht="13.5" customHeight="1">
      <c r="A134" s="45">
        <v>1.1200000000000001</v>
      </c>
      <c r="B134" s="45">
        <v>2.2799999999999998</v>
      </c>
      <c r="C134" s="45" t="str">
        <f t="shared" si="6"/>
        <v/>
      </c>
      <c r="D134" s="45" t="str">
        <f t="shared" si="5"/>
        <v/>
      </c>
      <c r="E134" s="183" t="s">
        <v>1988</v>
      </c>
      <c r="F134" s="189" t="s">
        <v>2129</v>
      </c>
      <c r="G134" s="185"/>
      <c r="H134" s="185">
        <v>138</v>
      </c>
      <c r="I134" s="112"/>
      <c r="J134" s="112"/>
    </row>
    <row r="135" spans="1:10" ht="13.5" customHeight="1">
      <c r="A135" s="45">
        <v>1.1299999999999999</v>
      </c>
      <c r="B135" s="45">
        <v>2.29</v>
      </c>
      <c r="C135" s="45" t="str">
        <f t="shared" si="6"/>
        <v/>
      </c>
      <c r="D135" s="45" t="str">
        <f t="shared" si="5"/>
        <v/>
      </c>
      <c r="E135" s="183" t="s">
        <v>1991</v>
      </c>
      <c r="F135" s="189" t="s">
        <v>2131</v>
      </c>
      <c r="G135" s="185"/>
      <c r="H135" s="185">
        <v>139</v>
      </c>
      <c r="I135" s="112"/>
      <c r="J135" s="112"/>
    </row>
    <row r="136" spans="1:10" ht="13.5" customHeight="1">
      <c r="A136" s="45">
        <v>1.1399999999999999</v>
      </c>
      <c r="B136" s="45">
        <v>2.2999999999999998</v>
      </c>
      <c r="C136" s="45" t="str">
        <f t="shared" si="6"/>
        <v/>
      </c>
      <c r="D136" s="45" t="str">
        <f t="shared" si="5"/>
        <v/>
      </c>
      <c r="E136" s="183" t="s">
        <v>1994</v>
      </c>
      <c r="F136" s="189" t="s">
        <v>2132</v>
      </c>
      <c r="G136" s="185"/>
      <c r="H136" s="185">
        <v>140</v>
      </c>
      <c r="I136" s="112"/>
      <c r="J136" s="112"/>
    </row>
    <row r="137" spans="1:10" ht="13.5" customHeight="1">
      <c r="A137" s="45">
        <v>1.1499999999999999</v>
      </c>
      <c r="B137" s="45">
        <v>2.31</v>
      </c>
      <c r="C137" s="45" t="str">
        <f t="shared" si="6"/>
        <v/>
      </c>
      <c r="D137" s="45" t="str">
        <f t="shared" si="5"/>
        <v/>
      </c>
      <c r="E137" s="183" t="s">
        <v>1997</v>
      </c>
      <c r="F137" s="189" t="s">
        <v>2133</v>
      </c>
      <c r="G137" s="185"/>
      <c r="H137" s="185">
        <v>141</v>
      </c>
      <c r="I137" s="112"/>
      <c r="J137" s="112"/>
    </row>
    <row r="138" spans="1:10" ht="13.5" customHeight="1">
      <c r="A138" s="45">
        <v>1.1599999999999999</v>
      </c>
      <c r="B138" s="45">
        <v>2.3199999999999998</v>
      </c>
      <c r="C138" s="45" t="str">
        <f t="shared" si="6"/>
        <v/>
      </c>
      <c r="D138" s="45" t="str">
        <f t="shared" si="5"/>
        <v/>
      </c>
      <c r="E138" s="183" t="s">
        <v>1999</v>
      </c>
      <c r="F138" s="192" t="s">
        <v>2142</v>
      </c>
      <c r="G138" s="185"/>
      <c r="H138" s="185">
        <v>142</v>
      </c>
      <c r="I138" s="112"/>
      <c r="J138" s="112"/>
    </row>
    <row r="139" spans="1:10" ht="13.5" customHeight="1">
      <c r="A139" s="45">
        <v>1.17</v>
      </c>
      <c r="B139" s="45">
        <v>2.33</v>
      </c>
      <c r="C139" s="45" t="str">
        <f t="shared" si="6"/>
        <v/>
      </c>
      <c r="D139" s="45" t="str">
        <f t="shared" si="5"/>
        <v/>
      </c>
      <c r="E139" s="183" t="s">
        <v>2009</v>
      </c>
      <c r="F139" s="192" t="s">
        <v>2085</v>
      </c>
      <c r="G139" s="185"/>
      <c r="H139" s="185">
        <v>143</v>
      </c>
      <c r="I139" s="112"/>
      <c r="J139" s="112"/>
    </row>
    <row r="140" spans="1:10" ht="13.5" customHeight="1">
      <c r="A140" s="45">
        <v>1.18</v>
      </c>
      <c r="B140" s="45">
        <v>2.34</v>
      </c>
      <c r="C140" s="45" t="str">
        <f t="shared" si="6"/>
        <v/>
      </c>
      <c r="D140" s="45" t="str">
        <f t="shared" si="5"/>
        <v/>
      </c>
      <c r="E140" s="183" t="s">
        <v>2012</v>
      </c>
      <c r="F140" s="192" t="s">
        <v>2134</v>
      </c>
      <c r="G140" s="185"/>
      <c r="H140" s="185">
        <v>144</v>
      </c>
      <c r="I140" s="112"/>
      <c r="J140" s="112"/>
    </row>
    <row r="141" spans="1:10" ht="13.5" customHeight="1">
      <c r="A141" s="45">
        <v>1.19</v>
      </c>
      <c r="B141" s="45">
        <v>2.35</v>
      </c>
      <c r="C141" s="45" t="str">
        <f t="shared" si="6"/>
        <v/>
      </c>
      <c r="D141" s="45" t="str">
        <f t="shared" si="5"/>
        <v/>
      </c>
      <c r="E141" s="183" t="s">
        <v>2024</v>
      </c>
      <c r="F141" s="192" t="s">
        <v>2135</v>
      </c>
      <c r="G141" s="185"/>
      <c r="H141" s="185">
        <v>145</v>
      </c>
      <c r="I141" s="112"/>
      <c r="J141" s="112"/>
    </row>
    <row r="142" spans="1:10" ht="13.5" customHeight="1">
      <c r="A142" s="45">
        <v>1.2</v>
      </c>
      <c r="B142" s="45">
        <v>2.36</v>
      </c>
      <c r="C142" s="45" t="str">
        <f t="shared" si="6"/>
        <v/>
      </c>
      <c r="D142" s="45" t="str">
        <f t="shared" si="5"/>
        <v/>
      </c>
      <c r="E142" s="183" t="s">
        <v>2027</v>
      </c>
      <c r="F142" s="192" t="s">
        <v>2143</v>
      </c>
      <c r="G142" s="185"/>
      <c r="H142" s="185">
        <v>146</v>
      </c>
      <c r="I142" s="112"/>
      <c r="J142" s="112"/>
    </row>
    <row r="143" spans="1:10" ht="13.5" customHeight="1">
      <c r="A143" s="45">
        <v>1.21</v>
      </c>
      <c r="B143" s="45">
        <v>2.37</v>
      </c>
      <c r="C143" s="45">
        <f t="shared" si="6"/>
        <v>7422.8980000000001</v>
      </c>
      <c r="D143" s="45">
        <f t="shared" si="5"/>
        <v>12452.032000000001</v>
      </c>
      <c r="E143" s="183" t="s">
        <v>2029</v>
      </c>
      <c r="F143" s="192" t="s">
        <v>2136</v>
      </c>
      <c r="G143" s="185"/>
      <c r="H143" s="185">
        <v>147</v>
      </c>
      <c r="I143" s="112">
        <v>30664</v>
      </c>
      <c r="J143" s="112">
        <v>26263</v>
      </c>
    </row>
    <row r="144" spans="1:10" ht="13.5" customHeight="1">
      <c r="A144" s="45">
        <v>1.22</v>
      </c>
      <c r="B144" s="45">
        <v>2.38</v>
      </c>
      <c r="C144" s="45">
        <f t="shared" si="6"/>
        <v>40269.54</v>
      </c>
      <c r="D144" s="45">
        <f t="shared" si="5"/>
        <v>17849.096000000001</v>
      </c>
      <c r="E144" s="186" t="s">
        <v>2092</v>
      </c>
      <c r="F144" s="192" t="s">
        <v>2144</v>
      </c>
      <c r="G144" s="185"/>
      <c r="H144" s="179">
        <v>148</v>
      </c>
      <c r="I144" s="194">
        <f>IFERROR(IF(AND(I116,I129,I130)="","",SUM(I116,I129,I130)),"")</f>
        <v>198036</v>
      </c>
      <c r="J144" s="194">
        <f>IFERROR(IF(AND(J116,J129,J130)="","",SUM(J116,J129,J130)),"")</f>
        <v>37491</v>
      </c>
    </row>
    <row r="145" spans="1:919" ht="13.5" customHeight="1">
      <c r="A145" s="45">
        <v>1.23</v>
      </c>
      <c r="B145" s="45">
        <v>2.39</v>
      </c>
      <c r="C145" s="45">
        <f t="shared" si="6"/>
        <v>284546.38857142854</v>
      </c>
      <c r="D145" s="45">
        <f t="shared" si="5"/>
        <v>620582.25428571424</v>
      </c>
      <c r="E145" s="186" t="s">
        <v>2095</v>
      </c>
      <c r="F145" s="192" t="s">
        <v>2145</v>
      </c>
      <c r="G145" s="185"/>
      <c r="H145" s="179">
        <v>149</v>
      </c>
      <c r="I145" s="194">
        <f>IFERROR(IF(AND(I114,I144)="","",SUM(I114,I144)),"")</f>
        <v>1619357</v>
      </c>
      <c r="J145" s="194">
        <f>IFERROR(IF(AND(J114,J144)="","",SUM(J114,J144)),"")</f>
        <v>1817595</v>
      </c>
    </row>
    <row r="146" spans="1:919" ht="13.5" customHeight="1">
      <c r="A146" s="45">
        <v>1.24</v>
      </c>
      <c r="B146" s="45">
        <v>2.4</v>
      </c>
      <c r="C146" s="45" t="str">
        <f t="shared" si="6"/>
        <v/>
      </c>
      <c r="D146" s="45" t="str">
        <f t="shared" si="5"/>
        <v/>
      </c>
      <c r="E146" s="186" t="s">
        <v>2146</v>
      </c>
      <c r="F146" s="193" t="s">
        <v>2093</v>
      </c>
      <c r="G146" s="185"/>
      <c r="H146" s="179">
        <v>150</v>
      </c>
      <c r="I146" s="114"/>
      <c r="J146" s="114"/>
    </row>
    <row r="147" spans="1:919" ht="13.5" customHeight="1">
      <c r="A147" s="45">
        <v>1.25</v>
      </c>
      <c r="B147" s="45">
        <v>2.41</v>
      </c>
      <c r="C147" s="45">
        <f t="shared" si="6"/>
        <v>289173.14285714284</v>
      </c>
      <c r="D147" s="45">
        <f t="shared" si="5"/>
        <v>625775.40285714297</v>
      </c>
      <c r="E147" s="186" t="s">
        <v>2147</v>
      </c>
      <c r="F147" s="192" t="s">
        <v>2148</v>
      </c>
      <c r="G147" s="185"/>
      <c r="H147" s="179">
        <v>151</v>
      </c>
      <c r="I147" s="194">
        <f>IFERROR(IF(AND(I145,I146)="","",SUM(I145,I146)),"")</f>
        <v>1619357</v>
      </c>
      <c r="J147" s="194">
        <f>IFERROR(IF(AND(J145,J146)="","",SUM(J145,J146)),"")</f>
        <v>1817595</v>
      </c>
    </row>
    <row r="148" spans="1:919">
      <c r="C148" s="45">
        <f>IF(ISERROR(ABS(LOG(ABS(SUM(C19:C147)),EXP(3)))),"",ABS(LOG(ABS(SUM(C19:C147)),EXP(3))))</f>
        <v>4.8512969649012421</v>
      </c>
      <c r="D148" s="45">
        <f>IF(ISERROR(ABS(LOG(ABS(SUM(D19:D147)),EXP(3)))),"",ABS(LOG(ABS(SUM(D19:D147)),EXP(3))))</f>
        <v>5.1911592954101948</v>
      </c>
    </row>
    <row r="149" spans="1:919" s="146" customFormat="1" ht="12.75">
      <c r="C149" s="153" t="str">
        <f>IF(ISERROR(IF(ISERROR(MID(C148,FIND(".",C148,1)+11,13)),MID(C148,FIND(",",C148,1)+11,13),MID(C148,FIND(".",C148,1)+11,13))),"",IF(ISERROR(MID(C148,FIND(".",C148,1)+11,13)),MID(C148,FIND(",",C148,1)+11,13),MID(C148,FIND(".",C148,1)+11,13)))</f>
        <v>0124</v>
      </c>
      <c r="D149" s="153" t="str">
        <f>IF(ISERROR(IF(ISERROR(MID(D148,FIND(".",D148,1)+11,13)),MID(D148,FIND(",",D148,1)+11,13),MID(D148,FIND(".",D148,1)+11,13))),"",IF(ISERROR(MID(D148,FIND(".",D148,1)+11,13)),MID(D148,FIND(",",D148,1)+11,13),MID(D148,FIND(".",D148,1)+11,13)))</f>
        <v>1019</v>
      </c>
      <c r="E149" s="156"/>
      <c r="F149" s="115"/>
      <c r="G149" s="157"/>
      <c r="H149" s="115"/>
      <c r="I149" s="195"/>
      <c r="J149" s="158"/>
    </row>
    <row r="150" spans="1:919" s="51" customFormat="1" ht="12.75">
      <c r="A150" s="49"/>
      <c r="B150" s="49"/>
      <c r="C150" s="49"/>
      <c r="D150" s="49"/>
      <c r="E150" s="146" t="s">
        <v>2149</v>
      </c>
      <c r="F150" s="115"/>
      <c r="G150" s="154"/>
      <c r="I150" s="160" t="s">
        <v>2151</v>
      </c>
      <c r="J150" s="154" t="s">
        <v>2150</v>
      </c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  <c r="RI150" s="50"/>
      <c r="RJ150" s="50"/>
      <c r="RK150" s="50"/>
      <c r="RL150" s="50"/>
      <c r="RM150" s="50"/>
      <c r="RN150" s="50"/>
      <c r="RO150" s="50"/>
      <c r="RP150" s="50"/>
      <c r="RQ150" s="50"/>
      <c r="RR150" s="50"/>
      <c r="RS150" s="50"/>
      <c r="RT150" s="50"/>
      <c r="RU150" s="50"/>
      <c r="RV150" s="50"/>
      <c r="RW150" s="50"/>
      <c r="RX150" s="50"/>
      <c r="RY150" s="50"/>
      <c r="RZ150" s="50"/>
      <c r="SA150" s="50"/>
      <c r="SB150" s="50"/>
      <c r="SC150" s="50"/>
      <c r="SD150" s="50"/>
      <c r="SE150" s="50"/>
      <c r="SF150" s="50"/>
      <c r="SG150" s="50"/>
      <c r="SH150" s="50"/>
      <c r="SI150" s="50"/>
      <c r="SJ150" s="50"/>
      <c r="SK150" s="50"/>
      <c r="SL150" s="50"/>
      <c r="SM150" s="50"/>
      <c r="SN150" s="50"/>
      <c r="SO150" s="50"/>
      <c r="SP150" s="50"/>
      <c r="SQ150" s="50"/>
      <c r="SR150" s="50"/>
      <c r="SS150" s="50"/>
      <c r="ST150" s="50"/>
      <c r="SU150" s="50"/>
      <c r="SV150" s="50"/>
      <c r="SW150" s="50"/>
      <c r="SX150" s="50"/>
      <c r="SY150" s="50"/>
      <c r="SZ150" s="50"/>
      <c r="TA150" s="50"/>
      <c r="TB150" s="50"/>
      <c r="TC150" s="50"/>
      <c r="TD150" s="50"/>
      <c r="TE150" s="50"/>
      <c r="TF150" s="50"/>
      <c r="TG150" s="50"/>
      <c r="TH150" s="50"/>
      <c r="TI150" s="50"/>
      <c r="TJ150" s="50"/>
      <c r="TK150" s="50"/>
      <c r="TL150" s="50"/>
      <c r="TM150" s="50"/>
      <c r="TN150" s="50"/>
      <c r="TO150" s="50"/>
      <c r="TP150" s="50"/>
      <c r="TQ150" s="50"/>
      <c r="TR150" s="50"/>
      <c r="TS150" s="50"/>
      <c r="TT150" s="50"/>
      <c r="TU150" s="50"/>
      <c r="TV150" s="50"/>
      <c r="TW150" s="50"/>
      <c r="TX150" s="50"/>
      <c r="TY150" s="50"/>
      <c r="TZ150" s="50"/>
      <c r="UA150" s="50"/>
      <c r="UB150" s="50"/>
      <c r="UC150" s="50"/>
      <c r="UD150" s="50"/>
      <c r="UE150" s="50"/>
      <c r="UF150" s="50"/>
      <c r="UG150" s="50"/>
      <c r="UH150" s="50"/>
      <c r="UI150" s="50"/>
      <c r="UJ150" s="50"/>
      <c r="UK150" s="50"/>
      <c r="UL150" s="50"/>
      <c r="UM150" s="50"/>
      <c r="UN150" s="50"/>
      <c r="UO150" s="50"/>
      <c r="UP150" s="50"/>
      <c r="UQ150" s="50"/>
      <c r="UR150" s="50"/>
      <c r="US150" s="50"/>
      <c r="UT150" s="50"/>
      <c r="UU150" s="50"/>
      <c r="UV150" s="50"/>
      <c r="UW150" s="50"/>
      <c r="UX150" s="50"/>
      <c r="UY150" s="50"/>
      <c r="UZ150" s="50"/>
      <c r="VA150" s="50"/>
      <c r="VB150" s="50"/>
      <c r="VC150" s="50"/>
      <c r="VD150" s="50"/>
      <c r="VE150" s="50"/>
      <c r="VF150" s="50"/>
      <c r="VG150" s="50"/>
      <c r="VH150" s="50"/>
      <c r="VI150" s="50"/>
      <c r="VJ150" s="50"/>
      <c r="VK150" s="50"/>
      <c r="VL150" s="50"/>
      <c r="VM150" s="50"/>
      <c r="VN150" s="50"/>
      <c r="VO150" s="50"/>
      <c r="VP150" s="50"/>
      <c r="VQ150" s="50"/>
      <c r="VR150" s="50"/>
      <c r="VS150" s="50"/>
      <c r="VT150" s="50"/>
      <c r="VU150" s="50"/>
      <c r="VV150" s="50"/>
      <c r="VW150" s="50"/>
      <c r="VX150" s="50"/>
      <c r="VY150" s="50"/>
      <c r="VZ150" s="50"/>
      <c r="WA150" s="50"/>
      <c r="WB150" s="50"/>
      <c r="WC150" s="50"/>
      <c r="WD150" s="50"/>
      <c r="WE150" s="50"/>
      <c r="WF150" s="50"/>
      <c r="WG150" s="50"/>
      <c r="WH150" s="50"/>
      <c r="WI150" s="50"/>
      <c r="WJ150" s="50"/>
      <c r="WK150" s="50"/>
      <c r="WL150" s="50"/>
      <c r="WM150" s="50"/>
      <c r="WN150" s="50"/>
      <c r="WO150" s="50"/>
      <c r="WP150" s="50"/>
      <c r="WQ150" s="50"/>
      <c r="WR150" s="50"/>
      <c r="WS150" s="50"/>
      <c r="WT150" s="50"/>
      <c r="WU150" s="50"/>
      <c r="WV150" s="50"/>
      <c r="WW150" s="50"/>
      <c r="WX150" s="50"/>
      <c r="WY150" s="50"/>
      <c r="WZ150" s="50"/>
      <c r="XA150" s="50"/>
      <c r="XB150" s="50"/>
      <c r="XC150" s="50"/>
      <c r="XD150" s="50"/>
      <c r="XE150" s="50"/>
      <c r="XF150" s="50"/>
      <c r="XG150" s="50"/>
      <c r="XH150" s="50"/>
      <c r="XI150" s="50"/>
      <c r="XJ150" s="50"/>
      <c r="XK150" s="50"/>
      <c r="XL150" s="50"/>
      <c r="XM150" s="50"/>
      <c r="XN150" s="50"/>
      <c r="XO150" s="50"/>
      <c r="XP150" s="50"/>
      <c r="XQ150" s="50"/>
      <c r="XR150" s="50"/>
      <c r="XS150" s="50"/>
      <c r="XT150" s="50"/>
      <c r="XU150" s="50"/>
      <c r="XV150" s="50"/>
      <c r="XW150" s="50"/>
      <c r="XX150" s="50"/>
      <c r="XY150" s="50"/>
      <c r="XZ150" s="50"/>
      <c r="YA150" s="50"/>
      <c r="YB150" s="50"/>
      <c r="YC150" s="50"/>
      <c r="YD150" s="50"/>
      <c r="YE150" s="50"/>
      <c r="YF150" s="50"/>
      <c r="YG150" s="50"/>
      <c r="YH150" s="50"/>
      <c r="YI150" s="50"/>
      <c r="YJ150" s="50"/>
      <c r="YK150" s="50"/>
      <c r="YL150" s="50"/>
      <c r="YM150" s="50"/>
      <c r="YN150" s="50"/>
      <c r="YO150" s="50"/>
      <c r="YP150" s="50"/>
      <c r="YQ150" s="50"/>
      <c r="YR150" s="50"/>
      <c r="YS150" s="50"/>
      <c r="YT150" s="50"/>
      <c r="YU150" s="50"/>
      <c r="YV150" s="50"/>
      <c r="YW150" s="50"/>
      <c r="YX150" s="50"/>
      <c r="YY150" s="50"/>
      <c r="YZ150" s="50"/>
      <c r="ZA150" s="50"/>
      <c r="ZB150" s="50"/>
      <c r="ZC150" s="50"/>
      <c r="ZD150" s="50"/>
      <c r="ZE150" s="50"/>
      <c r="ZF150" s="50"/>
      <c r="ZG150" s="50"/>
      <c r="ZH150" s="50"/>
      <c r="ZI150" s="50"/>
      <c r="ZJ150" s="50"/>
      <c r="ZK150" s="50"/>
      <c r="ZL150" s="50"/>
      <c r="ZM150" s="50"/>
      <c r="ZN150" s="50"/>
      <c r="ZO150" s="50"/>
      <c r="ZP150" s="50"/>
      <c r="ZQ150" s="50"/>
      <c r="ZR150" s="50"/>
      <c r="ZS150" s="50"/>
      <c r="ZT150" s="50"/>
      <c r="ZU150" s="50"/>
      <c r="ZV150" s="50"/>
      <c r="ZW150" s="50"/>
      <c r="ZX150" s="50"/>
      <c r="ZY150" s="50"/>
      <c r="ZZ150" s="50"/>
      <c r="AAA150" s="50"/>
      <c r="AAB150" s="50"/>
      <c r="AAC150" s="50"/>
      <c r="AAD150" s="50"/>
      <c r="AAE150" s="50"/>
      <c r="AAF150" s="50"/>
      <c r="AAG150" s="50"/>
      <c r="AAH150" s="50"/>
      <c r="AAI150" s="50"/>
      <c r="AAJ150" s="50"/>
      <c r="AAK150" s="50"/>
      <c r="AAL150" s="50"/>
      <c r="AAM150" s="50"/>
      <c r="AAN150" s="50"/>
      <c r="AAO150" s="50"/>
      <c r="AAP150" s="50"/>
      <c r="AAQ150" s="50"/>
      <c r="AAR150" s="50"/>
      <c r="AAS150" s="50"/>
      <c r="AAT150" s="50"/>
      <c r="AAU150" s="50"/>
      <c r="AAV150" s="50"/>
      <c r="AAW150" s="50"/>
      <c r="AAX150" s="50"/>
      <c r="AAY150" s="50"/>
      <c r="AAZ150" s="50"/>
      <c r="ABA150" s="50"/>
      <c r="ABB150" s="50"/>
      <c r="ABC150" s="50"/>
      <c r="ABD150" s="50"/>
      <c r="ABE150" s="50"/>
      <c r="ABF150" s="50"/>
      <c r="ABG150" s="50"/>
      <c r="ABH150" s="50"/>
      <c r="ABI150" s="50"/>
      <c r="ABJ150" s="50"/>
      <c r="ABK150" s="50"/>
      <c r="ABL150" s="50"/>
      <c r="ABM150" s="50"/>
      <c r="ABN150" s="50"/>
      <c r="ABO150" s="50"/>
      <c r="ABP150" s="50"/>
      <c r="ABQ150" s="50"/>
      <c r="ABR150" s="50"/>
      <c r="ABS150" s="50"/>
      <c r="ABT150" s="50"/>
      <c r="ABU150" s="50"/>
      <c r="ABV150" s="50"/>
      <c r="ABW150" s="50"/>
      <c r="ABX150" s="50"/>
      <c r="ABY150" s="50"/>
      <c r="ABZ150" s="50"/>
      <c r="ACA150" s="50"/>
      <c r="ACB150" s="50"/>
      <c r="ACC150" s="50"/>
      <c r="ACD150" s="50"/>
      <c r="ACE150" s="50"/>
      <c r="ACF150" s="50"/>
      <c r="ACG150" s="50"/>
      <c r="ACH150" s="50"/>
      <c r="ACI150" s="50"/>
      <c r="ACJ150" s="50"/>
      <c r="ACK150" s="50"/>
      <c r="ACL150" s="50"/>
      <c r="ACM150" s="50"/>
      <c r="ACN150" s="50"/>
      <c r="ACO150" s="50"/>
      <c r="ACP150" s="50"/>
      <c r="ACQ150" s="50"/>
      <c r="ACR150" s="50"/>
      <c r="ACS150" s="50"/>
      <c r="ACT150" s="50"/>
      <c r="ACU150" s="50"/>
      <c r="ACV150" s="50"/>
      <c r="ACW150" s="50"/>
      <c r="ACX150" s="50"/>
      <c r="ACY150" s="50"/>
      <c r="ACZ150" s="50"/>
      <c r="ADA150" s="50"/>
      <c r="ADB150" s="50"/>
      <c r="ADC150" s="50"/>
      <c r="ADD150" s="50"/>
      <c r="ADE150" s="50"/>
      <c r="ADF150" s="50"/>
      <c r="ADG150" s="50"/>
      <c r="ADH150" s="50"/>
      <c r="ADI150" s="50"/>
      <c r="ADJ150" s="50"/>
      <c r="ADK150" s="50"/>
      <c r="ADL150" s="50"/>
      <c r="ADM150" s="50"/>
      <c r="ADN150" s="50"/>
      <c r="ADO150" s="50"/>
      <c r="ADP150" s="50"/>
      <c r="ADQ150" s="50"/>
      <c r="ADR150" s="50"/>
      <c r="ADS150" s="50"/>
      <c r="ADT150" s="50"/>
      <c r="ADU150" s="50"/>
      <c r="ADV150" s="50"/>
      <c r="ADW150" s="50"/>
      <c r="ADX150" s="50"/>
      <c r="ADY150" s="50"/>
      <c r="ADZ150" s="50"/>
      <c r="AEA150" s="50"/>
      <c r="AEB150" s="50"/>
      <c r="AEC150" s="50"/>
      <c r="AED150" s="50"/>
      <c r="AEE150" s="50"/>
      <c r="AEF150" s="50"/>
      <c r="AEG150" s="50"/>
      <c r="AEH150" s="50"/>
      <c r="AEI150" s="50"/>
      <c r="AEJ150" s="50"/>
      <c r="AEK150" s="50"/>
      <c r="AEL150" s="50"/>
      <c r="AEM150" s="50"/>
      <c r="AEN150" s="50"/>
      <c r="AEO150" s="50"/>
      <c r="AEP150" s="50"/>
      <c r="AEQ150" s="50"/>
      <c r="AER150" s="50"/>
      <c r="AES150" s="50"/>
      <c r="AET150" s="50"/>
      <c r="AEU150" s="50"/>
      <c r="AEV150" s="50"/>
      <c r="AEW150" s="50"/>
      <c r="AEX150" s="50"/>
      <c r="AEY150" s="50"/>
      <c r="AEZ150" s="50"/>
      <c r="AFA150" s="50"/>
      <c r="AFB150" s="50"/>
      <c r="AFC150" s="50"/>
      <c r="AFD150" s="50"/>
      <c r="AFE150" s="50"/>
      <c r="AFF150" s="50"/>
      <c r="AFG150" s="50"/>
      <c r="AFH150" s="50"/>
      <c r="AFI150" s="50"/>
      <c r="AFJ150" s="50"/>
      <c r="AFK150" s="50"/>
      <c r="AFL150" s="50"/>
      <c r="AFM150" s="50"/>
      <c r="AFN150" s="50"/>
      <c r="AFO150" s="50"/>
      <c r="AFP150" s="50"/>
      <c r="AFQ150" s="50"/>
      <c r="AFR150" s="50"/>
      <c r="AFS150" s="50"/>
      <c r="AFT150" s="50"/>
      <c r="AFU150" s="50"/>
      <c r="AFV150" s="50"/>
      <c r="AFW150" s="50"/>
      <c r="AFX150" s="50"/>
      <c r="AFY150" s="50"/>
      <c r="AFZ150" s="50"/>
      <c r="AGA150" s="50"/>
      <c r="AGB150" s="50"/>
      <c r="AGC150" s="50"/>
      <c r="AGD150" s="50"/>
      <c r="AGE150" s="50"/>
      <c r="AGF150" s="50"/>
      <c r="AGG150" s="50"/>
      <c r="AGH150" s="50"/>
      <c r="AGI150" s="50"/>
      <c r="AGJ150" s="50"/>
      <c r="AGK150" s="50"/>
      <c r="AGL150" s="50"/>
      <c r="AGM150" s="50"/>
      <c r="AGN150" s="50"/>
      <c r="AGO150" s="50"/>
      <c r="AGP150" s="50"/>
      <c r="AGQ150" s="50"/>
      <c r="AGR150" s="50"/>
      <c r="AGS150" s="50"/>
      <c r="AGT150" s="50"/>
      <c r="AGU150" s="50"/>
      <c r="AGV150" s="50"/>
      <c r="AGW150" s="50"/>
      <c r="AGX150" s="50"/>
      <c r="AGY150" s="50"/>
      <c r="AGZ150" s="50"/>
      <c r="AHA150" s="50"/>
      <c r="AHB150" s="50"/>
      <c r="AHC150" s="50"/>
      <c r="AHD150" s="50"/>
      <c r="AHE150" s="50"/>
      <c r="AHF150" s="50"/>
      <c r="AHG150" s="50"/>
      <c r="AHH150" s="50"/>
      <c r="AHI150" s="50"/>
      <c r="AHJ150" s="50"/>
      <c r="AHK150" s="50"/>
      <c r="AHL150" s="50"/>
      <c r="AHM150" s="50"/>
      <c r="AHN150" s="50"/>
      <c r="AHO150" s="50"/>
      <c r="AHP150" s="50"/>
      <c r="AHQ150" s="50"/>
      <c r="AHR150" s="50"/>
      <c r="AHS150" s="50"/>
      <c r="AHT150" s="50"/>
      <c r="AHU150" s="50"/>
      <c r="AHV150" s="50"/>
      <c r="AHW150" s="50"/>
      <c r="AHX150" s="50"/>
      <c r="AHY150" s="50"/>
      <c r="AHZ150" s="50"/>
      <c r="AIA150" s="50"/>
      <c r="AIB150" s="50"/>
      <c r="AIC150" s="50"/>
      <c r="AID150" s="50"/>
      <c r="AIE150" s="50"/>
      <c r="AIF150" s="50"/>
      <c r="AIG150" s="50"/>
      <c r="AIH150" s="50"/>
      <c r="AII150" s="50"/>
    </row>
    <row r="151" spans="1:919" s="51" customFormat="1" ht="12.75">
      <c r="A151" s="49"/>
      <c r="B151" s="49"/>
      <c r="C151" s="49"/>
      <c r="D151" s="49"/>
      <c r="E151" s="301" t="str">
        <f>OP!C45</f>
        <v>Sarajevo, 27.02.2025</v>
      </c>
      <c r="F151" s="301"/>
      <c r="G151" s="159"/>
      <c r="H151" s="115"/>
      <c r="I151" s="160"/>
      <c r="J151" s="275" t="str">
        <f>OP!AJ45</f>
        <v>Dženan Prevljak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ht="51.75" customHeight="1">
      <c r="G152" s="240"/>
    </row>
    <row r="155" spans="1:919" s="150" customFormat="1" ht="12.75">
      <c r="E155" s="147"/>
      <c r="I155" s="145"/>
      <c r="J155" s="148" t="s">
        <v>2152</v>
      </c>
    </row>
    <row r="156" spans="1:919">
      <c r="K156" s="57"/>
    </row>
  </sheetData>
  <sheetProtection algorithmName="SHA-512" hashValue="sHnuuTPMOC1ynu+Cv4IGxC8pEL1eKcOckW14rS6VhV5+dg/EbxSSJYxsMyF+KcezNlPhuCz7rI1GQN5GIkTYQA==" saltValue="vvt7h5LZ+hiLYlKE/+Au7g==" spinCount="100000" sheet="1" objects="1" scenarios="1"/>
  <protectedRanges>
    <protectedRange sqref="E14:J14" name="Range6"/>
    <protectedRange sqref="E7:F7" name="Range4"/>
    <protectedRange sqref="E3:F3" name="Range2"/>
    <protectedRange sqref="E1:F1" name="Range1"/>
    <protectedRange sqref="E5:F5" name="Range3"/>
    <protectedRange sqref="E9:F9" name="Range5"/>
  </protectedRanges>
  <mergeCells count="10">
    <mergeCell ref="E151:F151"/>
    <mergeCell ref="E1:F1"/>
    <mergeCell ref="E5:F5"/>
    <mergeCell ref="E12:J12"/>
    <mergeCell ref="E13:J13"/>
    <mergeCell ref="E14:J14"/>
    <mergeCell ref="E3:F3"/>
    <mergeCell ref="E7:F7"/>
    <mergeCell ref="E9:F9"/>
    <mergeCell ref="E11:F11"/>
  </mergeCells>
  <conditionalFormatting sqref="G1:J1 E2:J2 G3:J3 E4:J4 H5:I5 E6 H6:J8 G9:I9 E10:J10 E11 G11:J11 E12:J12 E8:E9">
    <cfRule type="expression" dxfId="70" priority="6">
      <formula>OR(LEFT(#REF!,5)="Reviz",LEFT(#REF!,6)="Izjava")</formula>
    </cfRule>
  </conditionalFormatting>
  <conditionalFormatting sqref="E40">
    <cfRule type="containsText" dxfId="69" priority="12" operator="containsText" text="Obrazac prazan">
      <formula>NOT(ISERROR(SEARCH("Obrazac prazan",E40)))</formula>
    </cfRule>
  </conditionalFormatting>
  <conditionalFormatting sqref="E80">
    <cfRule type="containsText" dxfId="68" priority="10" operator="containsText" text="Obrazac prazan">
      <formula>NOT(ISERROR(SEARCH("Obrazac prazan",E80)))</formula>
    </cfRule>
  </conditionalFormatting>
  <conditionalFormatting sqref="E120">
    <cfRule type="containsText" dxfId="67" priority="9" operator="containsText" text="Obrazac prazan">
      <formula>NOT(ISERROR(SEARCH("Obrazac prazan",E120)))</formula>
    </cfRule>
  </conditionalFormatting>
  <conditionalFormatting sqref="E155">
    <cfRule type="containsText" dxfId="66" priority="11" operator="containsText" text="Obrazac prazan">
      <formula>NOT(ISERROR(SEARCH("Obrazac prazan",E155)))</formula>
    </cfRule>
  </conditionalFormatting>
  <conditionalFormatting sqref="E12:J14 E16:H16 E17:J39 E40:F40 H40:J40 E41:J149 E150:G150 I150:J150 E151 G151:J151 E155:J155">
    <cfRule type="expression" dxfId="65" priority="8">
      <formula>OR(LEFT(#REF!,5)="Reviz",LEFT(#REF!,6)="Izjava")</formula>
    </cfRule>
  </conditionalFormatting>
  <conditionalFormatting sqref="G152">
    <cfRule type="expression" dxfId="64" priority="5">
      <formula>OR(LEFT(#REF!,5)="Reviz",LEFT(#REF!,6)="Izjava")</formula>
    </cfRule>
  </conditionalFormatting>
  <conditionalFormatting sqref="J15">
    <cfRule type="expression" dxfId="63" priority="7">
      <formula>OR(LEFT(#REF!,5)="Reviz",LEFT(#REF!,6)="Izjava")</formula>
    </cfRule>
  </conditionalFormatting>
  <conditionalFormatting sqref="E1">
    <cfRule type="expression" dxfId="62" priority="4">
      <formula>OR(LEFT(#REF!,5)="Reviz",LEFT(#REF!,6)="Izjava")</formula>
    </cfRule>
  </conditionalFormatting>
  <conditionalFormatting sqref="E3">
    <cfRule type="expression" dxfId="61" priority="3">
      <formula>OR(LEFT(#REF!,5)="Reviz",LEFT(#REF!,6)="Izjava")</formula>
    </cfRule>
  </conditionalFormatting>
  <conditionalFormatting sqref="E5">
    <cfRule type="expression" dxfId="60" priority="2">
      <formula>OR(LEFT(#REF!,5)="Reviz",LEFT(#REF!,6)="Izjava")</formula>
    </cfRule>
  </conditionalFormatting>
  <conditionalFormatting sqref="E7">
    <cfRule type="expression" dxfId="59" priority="1">
      <formula>OR(LEFT(#REF!,5)="Reviz",LEFT(#REF!,6)="Izjava")</formula>
    </cfRule>
  </conditionalFormatting>
  <dataValidations count="1">
    <dataValidation type="whole" allowBlank="1" showInputMessage="1" showErrorMessage="1" sqref="I18:J37 I43:J78 I123:J147 I83:J91 I93:J118" xr:uid="{6F44042C-0A97-494B-A9AA-47B893B3FCC8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E536-0FF4-42C6-B661-A5ED09B10D68}">
  <sheetPr codeName="Sheet10">
    <tabColor rgb="FF0F932E"/>
  </sheetPr>
  <dimension ref="A1:AII190"/>
  <sheetViews>
    <sheetView showGridLines="0" view="pageLayout" topLeftCell="E1" zoomScaleNormal="100" workbookViewId="0">
      <selection activeCell="E189" sqref="E189:F189"/>
    </sheetView>
  </sheetViews>
  <sheetFormatPr defaultColWidth="7.42578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80.28515625" style="52" customWidth="1"/>
    <col min="7" max="7" width="7.85546875" style="52" customWidth="1"/>
    <col min="8" max="8" width="8" style="52" customWidth="1"/>
    <col min="9" max="9" width="18.28515625" style="38" customWidth="1"/>
    <col min="10" max="10" width="18.28515625" style="37" customWidth="1"/>
    <col min="11" max="919" width="7.42578125" style="37" customWidth="1"/>
    <col min="920" max="920" width="7.42578125" style="46" customWidth="1"/>
    <col min="921" max="16384" width="7.42578125" style="46"/>
  </cols>
  <sheetData>
    <row r="1" spans="1:919" s="51" customFormat="1" ht="12.75">
      <c r="A1" s="49"/>
      <c r="B1" s="49"/>
      <c r="C1" s="49"/>
      <c r="D1" s="49"/>
      <c r="E1" s="308" t="str">
        <f>BS!E1</f>
        <v>Društvo za upravljanje fondovima "ASA ASSET MANAGEMENT" d.o.o.Sarajevo</v>
      </c>
      <c r="F1" s="308"/>
      <c r="G1" s="117"/>
      <c r="H1" s="117"/>
      <c r="I1" s="104"/>
      <c r="J1" s="252" t="s">
        <v>2541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</row>
    <row r="2" spans="1:919" s="51" customFormat="1" ht="12.75">
      <c r="A2" s="49"/>
      <c r="B2" s="49"/>
      <c r="C2" s="49"/>
      <c r="D2" s="49"/>
      <c r="E2" s="241" t="s">
        <v>2539</v>
      </c>
      <c r="F2" s="102"/>
      <c r="G2" s="102"/>
      <c r="H2" s="104"/>
      <c r="I2" s="106"/>
      <c r="J2" s="242" t="s">
        <v>2543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</row>
    <row r="3" spans="1:919" s="51" customFormat="1" ht="12.75">
      <c r="A3" s="49"/>
      <c r="B3" s="49"/>
      <c r="C3" s="49"/>
      <c r="D3" s="49"/>
      <c r="E3" s="307" t="str">
        <f>BS!E3</f>
        <v>Sarajevo-Novi Grad, Bulevar Meše Selimovića br.16</v>
      </c>
      <c r="F3" s="307"/>
      <c r="G3" s="117"/>
      <c r="H3" s="105"/>
      <c r="I3" s="104"/>
      <c r="J3" s="243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</row>
    <row r="4" spans="1:919" s="51" customFormat="1" ht="12.75">
      <c r="A4" s="49"/>
      <c r="B4" s="49"/>
      <c r="C4" s="49"/>
      <c r="D4" s="49"/>
      <c r="E4" s="241" t="s">
        <v>2540</v>
      </c>
      <c r="F4" s="102"/>
      <c r="G4" s="102"/>
      <c r="H4" s="102"/>
      <c r="I4" s="106"/>
      <c r="J4" s="242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</row>
    <row r="5" spans="1:919" s="51" customFormat="1" ht="12.75" customHeight="1">
      <c r="A5" s="49"/>
      <c r="B5" s="49"/>
      <c r="C5" s="49"/>
      <c r="D5" s="49"/>
      <c r="E5" s="307" t="str">
        <f>BS!E5</f>
        <v>66.30</v>
      </c>
      <c r="F5" s="307"/>
      <c r="G5" s="244"/>
      <c r="H5" s="117"/>
      <c r="I5" s="104"/>
      <c r="J5" s="36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</row>
    <row r="6" spans="1:919" s="51" customFormat="1">
      <c r="A6" s="49"/>
      <c r="B6" s="49"/>
      <c r="C6" s="49"/>
      <c r="D6" s="49"/>
      <c r="E6" s="241" t="s">
        <v>7</v>
      </c>
      <c r="F6" s="44"/>
      <c r="G6" s="44"/>
      <c r="H6" s="102"/>
      <c r="I6" s="106"/>
      <c r="J6" s="242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</row>
    <row r="7" spans="1:919" s="51" customFormat="1">
      <c r="A7" s="49"/>
      <c r="B7" s="49"/>
      <c r="C7" s="49"/>
      <c r="D7" s="49"/>
      <c r="E7" s="307" t="str">
        <f>BS!E7</f>
        <v>4200052540007</v>
      </c>
      <c r="F7" s="307"/>
      <c r="G7" s="44"/>
      <c r="H7" s="102"/>
      <c r="I7" s="106"/>
      <c r="J7" s="243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</row>
    <row r="8" spans="1:919" s="108" customFormat="1" ht="12.75" customHeight="1">
      <c r="A8" s="116"/>
      <c r="B8" s="116"/>
      <c r="C8" s="116"/>
      <c r="D8" s="116"/>
      <c r="E8" s="241" t="s">
        <v>1970</v>
      </c>
      <c r="F8" s="44"/>
      <c r="G8" s="44"/>
      <c r="H8" s="102"/>
      <c r="I8" s="106"/>
      <c r="J8" s="242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</row>
    <row r="9" spans="1:919" s="109" customFormat="1">
      <c r="A9" s="118"/>
      <c r="B9" s="118"/>
      <c r="C9" s="118"/>
      <c r="D9" s="118"/>
      <c r="E9" s="307" t="str">
        <f>BS!E9</f>
        <v>65-01-0034-11</v>
      </c>
      <c r="F9" s="307"/>
      <c r="G9" s="102"/>
      <c r="H9" s="102"/>
      <c r="I9" s="106"/>
      <c r="J9" s="44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</row>
    <row r="10" spans="1:919" s="36" customFormat="1">
      <c r="A10" s="39"/>
      <c r="B10" s="39"/>
      <c r="C10" s="39"/>
      <c r="D10" s="39"/>
      <c r="E10" s="241" t="s">
        <v>2546</v>
      </c>
      <c r="F10" s="110"/>
      <c r="G10" s="102"/>
      <c r="H10" s="102"/>
      <c r="I10" s="106"/>
      <c r="J10" s="107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</row>
    <row r="11" spans="1:919" s="36" customFormat="1">
      <c r="A11" s="39"/>
      <c r="B11" s="39"/>
      <c r="C11" s="39"/>
      <c r="D11" s="39"/>
      <c r="E11" s="307"/>
      <c r="F11" s="307"/>
      <c r="G11" s="102"/>
      <c r="H11" s="102"/>
      <c r="I11" s="106"/>
      <c r="J11" s="107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</row>
    <row r="12" spans="1:919" ht="15.75">
      <c r="E12" s="304" t="s">
        <v>2153</v>
      </c>
      <c r="F12" s="304"/>
      <c r="G12" s="304"/>
      <c r="H12" s="304"/>
      <c r="I12" s="304"/>
      <c r="J12" s="304"/>
    </row>
    <row r="13" spans="1:919" ht="15.75">
      <c r="E13" s="304" t="s">
        <v>2154</v>
      </c>
      <c r="F13" s="304"/>
      <c r="G13" s="304"/>
      <c r="H13" s="304"/>
      <c r="I13" s="304"/>
      <c r="J13" s="304"/>
    </row>
    <row r="14" spans="1:919" ht="15.75">
      <c r="E14" s="305" t="s">
        <v>2618</v>
      </c>
      <c r="F14" s="305"/>
      <c r="G14" s="305"/>
      <c r="H14" s="305"/>
      <c r="I14" s="305"/>
      <c r="J14" s="305"/>
    </row>
    <row r="15" spans="1:919">
      <c r="E15" s="47"/>
      <c r="F15" s="48"/>
      <c r="G15" s="48"/>
      <c r="H15" s="48"/>
      <c r="J15" s="152" t="s">
        <v>1973</v>
      </c>
    </row>
    <row r="16" spans="1:919" ht="33" customHeight="1">
      <c r="E16" s="177" t="s">
        <v>1974</v>
      </c>
      <c r="F16" s="178" t="s">
        <v>1969</v>
      </c>
      <c r="G16" s="178" t="s">
        <v>1975</v>
      </c>
      <c r="H16" s="179" t="s">
        <v>1976</v>
      </c>
      <c r="I16" s="179" t="s">
        <v>2611</v>
      </c>
      <c r="J16" s="196" t="s">
        <v>2612</v>
      </c>
    </row>
    <row r="17" spans="1:919" s="51" customFormat="1" ht="12.75" customHeight="1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4.25" customHeight="1">
      <c r="E18" s="197"/>
      <c r="F18" s="184" t="s">
        <v>2155</v>
      </c>
      <c r="G18" s="188"/>
      <c r="H18" s="185"/>
      <c r="I18" s="111"/>
      <c r="J18" s="111"/>
    </row>
    <row r="19" spans="1:919" ht="14.25" customHeight="1">
      <c r="A19" s="45">
        <v>0.01</v>
      </c>
      <c r="B19" s="45">
        <v>1.53</v>
      </c>
      <c r="C19" s="45">
        <f>IF(LEN(I19)=0,"",1+ABS((I19*A19)/LEN(I19))+A19)</f>
        <v>1348.3583333333333</v>
      </c>
      <c r="D19" s="45">
        <f>IF(LEN(J19)=0,"",1+ABS((J19*B19)/LEN(J19))+B19)</f>
        <v>198839.80000000002</v>
      </c>
      <c r="E19" s="198" t="s">
        <v>1978</v>
      </c>
      <c r="F19" s="199" t="s">
        <v>2156</v>
      </c>
      <c r="G19" s="184"/>
      <c r="H19" s="179">
        <v>201</v>
      </c>
      <c r="I19" s="194">
        <f>IFERROR(IF(AND(I20,I24,I28)="","",SUM(I20,I24,I28)),"")</f>
        <v>808409</v>
      </c>
      <c r="J19" s="194">
        <f>IFERROR(IF(AND(J20,J24,J28)="","",SUM(J20,J24,J28)),"")</f>
        <v>779754</v>
      </c>
    </row>
    <row r="20" spans="1:919" ht="14.25" customHeight="1">
      <c r="A20" s="45">
        <v>0.02</v>
      </c>
      <c r="B20" s="45">
        <v>1.54</v>
      </c>
      <c r="C20" s="45">
        <f t="shared" ref="C20:D34" si="0">IF(LEN(I20)=0,"",1+ABS((I20*A20)/LEN(I20))+A20)</f>
        <v>2695.7166666666667</v>
      </c>
      <c r="D20" s="45">
        <f t="shared" si="0"/>
        <v>200139.4</v>
      </c>
      <c r="E20" s="197" t="s">
        <v>1980</v>
      </c>
      <c r="F20" s="200" t="s">
        <v>2157</v>
      </c>
      <c r="G20" s="188"/>
      <c r="H20" s="185">
        <v>202</v>
      </c>
      <c r="I20" s="111">
        <f t="array" ref="I20">IF(AND(ISBLANK(I21:I23)),"",SUM(I21:I23))</f>
        <v>808409</v>
      </c>
      <c r="J20" s="111">
        <f t="array" ref="J20">IF(AND(ISBLANK(J21:J23)),"",SUM(J21:J23))</f>
        <v>779754</v>
      </c>
    </row>
    <row r="21" spans="1:919" s="37" customFormat="1" ht="14.25" customHeight="1">
      <c r="A21" s="45">
        <v>0.03</v>
      </c>
      <c r="B21" s="45">
        <v>1.55</v>
      </c>
      <c r="C21" s="45" t="str">
        <f t="shared" si="0"/>
        <v/>
      </c>
      <c r="D21" s="45" t="str">
        <f t="shared" si="0"/>
        <v/>
      </c>
      <c r="E21" s="197" t="s">
        <v>1983</v>
      </c>
      <c r="F21" s="201" t="s">
        <v>2158</v>
      </c>
      <c r="G21" s="188"/>
      <c r="H21" s="185">
        <v>203</v>
      </c>
      <c r="I21" s="112"/>
      <c r="J21" s="112"/>
    </row>
    <row r="22" spans="1:919" s="37" customFormat="1" ht="14.25" customHeight="1">
      <c r="A22" s="45">
        <v>0.04</v>
      </c>
      <c r="B22" s="45">
        <v>1.56</v>
      </c>
      <c r="C22" s="45" t="str">
        <f t="shared" si="0"/>
        <v/>
      </c>
      <c r="D22" s="45" t="str">
        <f t="shared" si="0"/>
        <v/>
      </c>
      <c r="E22" s="197" t="s">
        <v>1985</v>
      </c>
      <c r="F22" s="201" t="s">
        <v>2159</v>
      </c>
      <c r="G22" s="188"/>
      <c r="H22" s="185">
        <v>204</v>
      </c>
      <c r="I22" s="112"/>
      <c r="J22" s="112"/>
    </row>
    <row r="23" spans="1:919" s="37" customFormat="1" ht="14.25" customHeight="1">
      <c r="A23" s="45">
        <v>0.06</v>
      </c>
      <c r="B23" s="45">
        <v>1.57</v>
      </c>
      <c r="C23" s="45">
        <f t="shared" si="0"/>
        <v>8085.1500000000005</v>
      </c>
      <c r="D23" s="45">
        <f t="shared" si="0"/>
        <v>204038.2</v>
      </c>
      <c r="E23" s="197" t="s">
        <v>1988</v>
      </c>
      <c r="F23" s="201" t="s">
        <v>2160</v>
      </c>
      <c r="G23" s="188"/>
      <c r="H23" s="185">
        <v>205</v>
      </c>
      <c r="I23" s="112">
        <v>808409</v>
      </c>
      <c r="J23" s="112">
        <v>779754</v>
      </c>
    </row>
    <row r="24" spans="1:919" s="37" customFormat="1" ht="14.25" customHeight="1">
      <c r="A24" s="45">
        <v>7.0000000000000007E-2</v>
      </c>
      <c r="B24" s="45">
        <v>1.58</v>
      </c>
      <c r="C24" s="45" t="str">
        <f t="shared" si="0"/>
        <v/>
      </c>
      <c r="D24" s="45" t="str">
        <f t="shared" si="0"/>
        <v/>
      </c>
      <c r="E24" s="197" t="s">
        <v>1999</v>
      </c>
      <c r="F24" s="200" t="s">
        <v>2161</v>
      </c>
      <c r="G24" s="188"/>
      <c r="H24" s="185">
        <v>206</v>
      </c>
      <c r="I24" s="111" t="str">
        <f t="array" ref="I24">IF(AND(ISBLANK(I25:I27)),"",SUM(I25:I27))</f>
        <v/>
      </c>
      <c r="J24" s="111" t="str">
        <f t="array" ref="J24">IF(AND(ISBLANK(J25:J27)),"",SUM(J25:J27))</f>
        <v/>
      </c>
    </row>
    <row r="25" spans="1:919" s="37" customFormat="1" ht="14.25" customHeight="1">
      <c r="A25" s="45">
        <v>0.08</v>
      </c>
      <c r="B25" s="45">
        <v>1.59</v>
      </c>
      <c r="C25" s="45" t="str">
        <f t="shared" si="0"/>
        <v/>
      </c>
      <c r="D25" s="45" t="str">
        <f t="shared" si="0"/>
        <v/>
      </c>
      <c r="E25" s="197" t="s">
        <v>2002</v>
      </c>
      <c r="F25" s="201" t="s">
        <v>2158</v>
      </c>
      <c r="G25" s="188"/>
      <c r="H25" s="185">
        <v>207</v>
      </c>
      <c r="I25" s="112"/>
      <c r="J25" s="112"/>
    </row>
    <row r="26" spans="1:919" s="37" customFormat="1" ht="14.25" customHeight="1">
      <c r="A26" s="45">
        <v>0.09</v>
      </c>
      <c r="B26" s="45">
        <v>1.6</v>
      </c>
      <c r="C26" s="45" t="str">
        <f t="shared" si="0"/>
        <v/>
      </c>
      <c r="D26" s="45" t="str">
        <f t="shared" si="0"/>
        <v/>
      </c>
      <c r="E26" s="197" t="s">
        <v>2004</v>
      </c>
      <c r="F26" s="201" t="s">
        <v>2159</v>
      </c>
      <c r="G26" s="188"/>
      <c r="H26" s="185">
        <v>208</v>
      </c>
      <c r="I26" s="112"/>
      <c r="J26" s="112"/>
    </row>
    <row r="27" spans="1:919" s="37" customFormat="1" ht="14.25" customHeight="1">
      <c r="A27" s="45">
        <v>0.1</v>
      </c>
      <c r="B27" s="45">
        <v>1.61</v>
      </c>
      <c r="C27" s="45" t="str">
        <f t="shared" si="0"/>
        <v/>
      </c>
      <c r="D27" s="45" t="str">
        <f t="shared" si="0"/>
        <v/>
      </c>
      <c r="E27" s="197" t="s">
        <v>2005</v>
      </c>
      <c r="F27" s="201" t="s">
        <v>2160</v>
      </c>
      <c r="G27" s="188"/>
      <c r="H27" s="185">
        <v>209</v>
      </c>
      <c r="I27" s="112"/>
      <c r="J27" s="112"/>
    </row>
    <row r="28" spans="1:919" s="37" customFormat="1" ht="14.25" customHeight="1">
      <c r="A28" s="45">
        <v>0.11</v>
      </c>
      <c r="B28" s="45">
        <v>1.62</v>
      </c>
      <c r="C28" s="45" t="str">
        <f t="shared" si="0"/>
        <v/>
      </c>
      <c r="D28" s="45" t="str">
        <f t="shared" si="0"/>
        <v/>
      </c>
      <c r="E28" s="197" t="s">
        <v>2009</v>
      </c>
      <c r="F28" s="200" t="s">
        <v>2162</v>
      </c>
      <c r="G28" s="188"/>
      <c r="H28" s="185">
        <v>210</v>
      </c>
      <c r="I28" s="111" t="str">
        <f t="array" ref="I28">IF(AND(ISBLANK(I29:I31)),"",SUM(I29:I31))</f>
        <v/>
      </c>
      <c r="J28" s="111" t="str">
        <f t="array" ref="J28">IF(AND(ISBLANK(J29:J31)),"",SUM(J29:J31))</f>
        <v/>
      </c>
    </row>
    <row r="29" spans="1:919" s="37" customFormat="1" ht="14.25" customHeight="1">
      <c r="A29" s="45">
        <v>0.12</v>
      </c>
      <c r="B29" s="45">
        <v>1.63</v>
      </c>
      <c r="C29" s="45" t="str">
        <f t="shared" si="0"/>
        <v/>
      </c>
      <c r="D29" s="45" t="str">
        <f t="shared" si="0"/>
        <v/>
      </c>
      <c r="E29" s="197" t="s">
        <v>2107</v>
      </c>
      <c r="F29" s="201" t="s">
        <v>2158</v>
      </c>
      <c r="G29" s="188"/>
      <c r="H29" s="185">
        <v>211</v>
      </c>
      <c r="I29" s="112"/>
      <c r="J29" s="112"/>
    </row>
    <row r="30" spans="1:919" s="37" customFormat="1" ht="14.25" customHeight="1">
      <c r="A30" s="45">
        <v>0.13</v>
      </c>
      <c r="B30" s="45">
        <v>1.64</v>
      </c>
      <c r="C30" s="45" t="str">
        <f t="shared" si="0"/>
        <v/>
      </c>
      <c r="D30" s="45" t="str">
        <f t="shared" si="0"/>
        <v/>
      </c>
      <c r="E30" s="197" t="s">
        <v>2109</v>
      </c>
      <c r="F30" s="201" t="s">
        <v>2159</v>
      </c>
      <c r="G30" s="188"/>
      <c r="H30" s="185">
        <v>212</v>
      </c>
      <c r="I30" s="112"/>
      <c r="J30" s="112"/>
    </row>
    <row r="31" spans="1:919" s="37" customFormat="1" ht="14.25" customHeight="1">
      <c r="A31" s="45">
        <v>0.15</v>
      </c>
      <c r="B31" s="45">
        <v>1.65</v>
      </c>
      <c r="C31" s="45" t="str">
        <f t="shared" si="0"/>
        <v/>
      </c>
      <c r="D31" s="45" t="str">
        <f t="shared" si="0"/>
        <v/>
      </c>
      <c r="E31" s="197" t="s">
        <v>2163</v>
      </c>
      <c r="F31" s="201" t="s">
        <v>2160</v>
      </c>
      <c r="G31" s="188"/>
      <c r="H31" s="185">
        <v>213</v>
      </c>
      <c r="I31" s="112"/>
      <c r="J31" s="112"/>
    </row>
    <row r="32" spans="1:919" s="37" customFormat="1" ht="14.25" customHeight="1">
      <c r="A32" s="45">
        <v>0.16</v>
      </c>
      <c r="B32" s="45">
        <v>1.66</v>
      </c>
      <c r="C32" s="45">
        <f t="shared" si="0"/>
        <v>828.45600000000002</v>
      </c>
      <c r="D32" s="45">
        <f t="shared" si="0"/>
        <v>8478.9519999999993</v>
      </c>
      <c r="E32" s="198" t="s">
        <v>2059</v>
      </c>
      <c r="F32" s="188" t="s">
        <v>2164</v>
      </c>
      <c r="G32" s="188"/>
      <c r="H32" s="179">
        <v>214</v>
      </c>
      <c r="I32" s="194">
        <f>IFERROR(IF(AND(I33,I54,I65,I66,I67,I68,I69,I74,I75,I79)="","",SUM(I33,I54,I65,I66,I67,I68,I69,I74,I75,I79)),"")</f>
        <v>25853</v>
      </c>
      <c r="J32" s="194">
        <f>IFERROR(IF(AND(J33,J54,J65,J66,J67,J68,J69,J74,J75,J79)="","",SUM(J33,J54,J65,J66,J67,J68,J69,J74,J75,J79)),"")</f>
        <v>25531</v>
      </c>
    </row>
    <row r="33" spans="1:919" s="37" customFormat="1" ht="14.25" customHeight="1">
      <c r="A33" s="45">
        <v>0.17</v>
      </c>
      <c r="B33" s="45">
        <v>1.67</v>
      </c>
      <c r="C33" s="45" t="str">
        <f t="shared" si="0"/>
        <v/>
      </c>
      <c r="D33" s="45" t="str">
        <f t="shared" si="0"/>
        <v/>
      </c>
      <c r="E33" s="197" t="s">
        <v>1980</v>
      </c>
      <c r="F33" s="188" t="s">
        <v>2165</v>
      </c>
      <c r="G33" s="188"/>
      <c r="H33" s="185">
        <v>215</v>
      </c>
      <c r="I33" s="111" t="str">
        <f>IFERROR(IF(AND(I34,I41,I42,I43,I44,I45,I46,I47,I48,I49,I50,I51,I52,I53)="","",SUM(I34,I41,I42,I43,I44,I45,I46,I47,I48,I49,I50,I51,I52,I53)),"")</f>
        <v/>
      </c>
      <c r="J33" s="111" t="str">
        <f>IFERROR(IF(AND(J34,J41,J42,J43,J44,J45,J46,J47,J48,J49,J50,J51,J52,J53)="","",SUM(J34,J41,J42,J43,J44,J45,J46,J47,J48,J49,J50,J51,J52,J53)),"")</f>
        <v/>
      </c>
    </row>
    <row r="34" spans="1:919" s="37" customFormat="1" ht="14.25" customHeight="1">
      <c r="A34" s="45">
        <v>0.18</v>
      </c>
      <c r="B34" s="45">
        <v>1.68</v>
      </c>
      <c r="C34" s="45" t="str">
        <f t="shared" si="0"/>
        <v/>
      </c>
      <c r="D34" s="45" t="str">
        <f t="shared" si="0"/>
        <v/>
      </c>
      <c r="E34" s="197" t="s">
        <v>1983</v>
      </c>
      <c r="F34" s="189" t="s">
        <v>2166</v>
      </c>
      <c r="G34" s="188"/>
      <c r="H34" s="185">
        <v>216</v>
      </c>
      <c r="I34" s="112"/>
      <c r="J34" s="112"/>
    </row>
    <row r="35" spans="1:919" ht="5.25" customHeight="1">
      <c r="E35" s="37"/>
      <c r="F35" s="37"/>
      <c r="G35" s="37"/>
      <c r="H35" s="37"/>
      <c r="I35" s="37"/>
    </row>
    <row r="36" spans="1:919" ht="17.25" customHeight="1">
      <c r="E36" s="46"/>
      <c r="F36" s="46"/>
      <c r="G36" s="46"/>
      <c r="H36" s="37"/>
      <c r="I36" s="37"/>
      <c r="J36" s="34"/>
    </row>
    <row r="38" spans="1:919" s="146" customFormat="1" ht="17.25" customHeight="1">
      <c r="E38" s="147"/>
      <c r="J38" s="148" t="s">
        <v>2167</v>
      </c>
    </row>
    <row r="39" spans="1:919" ht="33" customHeight="1">
      <c r="E39" s="177" t="s">
        <v>1974</v>
      </c>
      <c r="F39" s="178" t="s">
        <v>1969</v>
      </c>
      <c r="G39" s="178" t="s">
        <v>1975</v>
      </c>
      <c r="H39" s="179" t="s">
        <v>1976</v>
      </c>
      <c r="I39" s="179" t="str">
        <f>I16</f>
        <v>Od 01.01. do 31.12.
tekuće godine</v>
      </c>
      <c r="J39" s="196" t="str">
        <f>J16</f>
        <v>Od 01.01. do 31.12.
prethodne godine</v>
      </c>
    </row>
    <row r="40" spans="1:919" s="51" customFormat="1" ht="12.75" customHeight="1">
      <c r="A40" s="49"/>
      <c r="B40" s="49"/>
      <c r="C40" s="49"/>
      <c r="D40" s="49"/>
      <c r="E40" s="180">
        <v>1</v>
      </c>
      <c r="F40" s="181">
        <v>2</v>
      </c>
      <c r="G40" s="181">
        <v>3</v>
      </c>
      <c r="H40" s="182">
        <v>4</v>
      </c>
      <c r="I40" s="182">
        <v>5</v>
      </c>
      <c r="J40" s="182">
        <v>6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  <c r="YU40" s="50"/>
      <c r="YV40" s="50"/>
      <c r="YW40" s="50"/>
      <c r="YX40" s="50"/>
      <c r="YY40" s="50"/>
      <c r="YZ40" s="50"/>
      <c r="ZA40" s="50"/>
      <c r="ZB40" s="50"/>
      <c r="ZC40" s="50"/>
      <c r="ZD40" s="50"/>
      <c r="ZE40" s="50"/>
      <c r="ZF40" s="50"/>
      <c r="ZG40" s="50"/>
      <c r="ZH40" s="50"/>
      <c r="ZI40" s="50"/>
      <c r="ZJ40" s="50"/>
      <c r="ZK40" s="50"/>
      <c r="ZL40" s="50"/>
      <c r="ZM40" s="50"/>
      <c r="ZN40" s="50"/>
      <c r="ZO40" s="50"/>
      <c r="ZP40" s="50"/>
      <c r="ZQ40" s="50"/>
      <c r="ZR40" s="50"/>
      <c r="ZS40" s="50"/>
      <c r="ZT40" s="50"/>
      <c r="ZU40" s="50"/>
      <c r="ZV40" s="50"/>
      <c r="ZW40" s="50"/>
      <c r="ZX40" s="50"/>
      <c r="ZY40" s="50"/>
      <c r="ZZ40" s="50"/>
      <c r="AAA40" s="50"/>
      <c r="AAB40" s="50"/>
      <c r="AAC40" s="50"/>
      <c r="AAD40" s="50"/>
      <c r="AAE40" s="50"/>
      <c r="AAF40" s="50"/>
      <c r="AAG40" s="50"/>
      <c r="AAH40" s="50"/>
      <c r="AAI40" s="50"/>
      <c r="AAJ40" s="50"/>
      <c r="AAK40" s="50"/>
      <c r="AAL40" s="50"/>
      <c r="AAM40" s="50"/>
      <c r="AAN40" s="50"/>
      <c r="AAO40" s="50"/>
      <c r="AAP40" s="50"/>
      <c r="AAQ40" s="50"/>
      <c r="AAR40" s="50"/>
      <c r="AAS40" s="50"/>
      <c r="AAT40" s="50"/>
      <c r="AAU40" s="50"/>
      <c r="AAV40" s="50"/>
      <c r="AAW40" s="50"/>
      <c r="AAX40" s="50"/>
      <c r="AAY40" s="50"/>
      <c r="AAZ40" s="50"/>
      <c r="ABA40" s="50"/>
      <c r="ABB40" s="50"/>
      <c r="ABC40" s="50"/>
      <c r="ABD40" s="50"/>
      <c r="ABE40" s="50"/>
      <c r="ABF40" s="50"/>
      <c r="ABG40" s="50"/>
      <c r="ABH40" s="50"/>
      <c r="ABI40" s="50"/>
      <c r="ABJ40" s="50"/>
      <c r="ABK40" s="50"/>
      <c r="ABL40" s="50"/>
      <c r="ABM40" s="50"/>
      <c r="ABN40" s="50"/>
      <c r="ABO40" s="50"/>
      <c r="ABP40" s="50"/>
      <c r="ABQ40" s="50"/>
      <c r="ABR40" s="50"/>
      <c r="ABS40" s="50"/>
      <c r="ABT40" s="50"/>
      <c r="ABU40" s="50"/>
      <c r="ABV40" s="50"/>
      <c r="ABW40" s="50"/>
      <c r="ABX40" s="50"/>
      <c r="ABY40" s="50"/>
      <c r="ABZ40" s="50"/>
      <c r="ACA40" s="50"/>
      <c r="ACB40" s="50"/>
      <c r="ACC40" s="50"/>
      <c r="ACD40" s="50"/>
      <c r="ACE40" s="50"/>
      <c r="ACF40" s="50"/>
      <c r="ACG40" s="50"/>
      <c r="ACH40" s="50"/>
      <c r="ACI40" s="50"/>
      <c r="ACJ40" s="50"/>
      <c r="ACK40" s="50"/>
      <c r="ACL40" s="50"/>
      <c r="ACM40" s="50"/>
      <c r="ACN40" s="50"/>
      <c r="ACO40" s="50"/>
      <c r="ACP40" s="50"/>
      <c r="ACQ40" s="50"/>
      <c r="ACR40" s="50"/>
      <c r="ACS40" s="50"/>
      <c r="ACT40" s="50"/>
      <c r="ACU40" s="50"/>
      <c r="ACV40" s="50"/>
      <c r="ACW40" s="50"/>
      <c r="ACX40" s="50"/>
      <c r="ACY40" s="50"/>
      <c r="ACZ40" s="50"/>
      <c r="ADA40" s="50"/>
      <c r="ADB40" s="50"/>
      <c r="ADC40" s="50"/>
      <c r="ADD40" s="50"/>
      <c r="ADE40" s="50"/>
      <c r="ADF40" s="50"/>
      <c r="ADG40" s="50"/>
      <c r="ADH40" s="50"/>
      <c r="ADI40" s="50"/>
      <c r="ADJ40" s="50"/>
      <c r="ADK40" s="50"/>
      <c r="ADL40" s="50"/>
      <c r="ADM40" s="50"/>
      <c r="ADN40" s="50"/>
      <c r="ADO40" s="50"/>
      <c r="ADP40" s="50"/>
      <c r="ADQ40" s="50"/>
      <c r="ADR40" s="50"/>
      <c r="ADS40" s="50"/>
      <c r="ADT40" s="50"/>
      <c r="ADU40" s="50"/>
      <c r="ADV40" s="50"/>
      <c r="ADW40" s="50"/>
      <c r="ADX40" s="50"/>
      <c r="ADY40" s="50"/>
      <c r="ADZ40" s="50"/>
      <c r="AEA40" s="50"/>
      <c r="AEB40" s="50"/>
      <c r="AEC40" s="50"/>
      <c r="AED40" s="50"/>
      <c r="AEE40" s="50"/>
      <c r="AEF40" s="50"/>
      <c r="AEG40" s="50"/>
      <c r="AEH40" s="50"/>
      <c r="AEI40" s="50"/>
      <c r="AEJ40" s="50"/>
      <c r="AEK40" s="50"/>
      <c r="AEL40" s="50"/>
      <c r="AEM40" s="50"/>
      <c r="AEN40" s="50"/>
      <c r="AEO40" s="50"/>
      <c r="AEP40" s="50"/>
      <c r="AEQ40" s="50"/>
      <c r="AER40" s="50"/>
      <c r="AES40" s="50"/>
      <c r="AET40" s="50"/>
      <c r="AEU40" s="50"/>
      <c r="AEV40" s="50"/>
      <c r="AEW40" s="50"/>
      <c r="AEX40" s="50"/>
      <c r="AEY40" s="50"/>
      <c r="AEZ40" s="50"/>
      <c r="AFA40" s="50"/>
      <c r="AFB40" s="50"/>
      <c r="AFC40" s="50"/>
      <c r="AFD40" s="50"/>
      <c r="AFE40" s="50"/>
      <c r="AFF40" s="50"/>
      <c r="AFG40" s="50"/>
      <c r="AFH40" s="50"/>
      <c r="AFI40" s="50"/>
      <c r="AFJ40" s="50"/>
      <c r="AFK40" s="50"/>
      <c r="AFL40" s="50"/>
      <c r="AFM40" s="50"/>
      <c r="AFN40" s="50"/>
      <c r="AFO40" s="50"/>
      <c r="AFP40" s="50"/>
      <c r="AFQ40" s="50"/>
      <c r="AFR40" s="50"/>
      <c r="AFS40" s="50"/>
      <c r="AFT40" s="50"/>
      <c r="AFU40" s="50"/>
      <c r="AFV40" s="50"/>
      <c r="AFW40" s="50"/>
      <c r="AFX40" s="50"/>
      <c r="AFY40" s="50"/>
      <c r="AFZ40" s="50"/>
      <c r="AGA40" s="50"/>
      <c r="AGB40" s="50"/>
      <c r="AGC40" s="50"/>
      <c r="AGD40" s="50"/>
      <c r="AGE40" s="50"/>
      <c r="AGF40" s="50"/>
      <c r="AGG40" s="50"/>
      <c r="AGH40" s="50"/>
      <c r="AGI40" s="50"/>
      <c r="AGJ40" s="50"/>
      <c r="AGK40" s="50"/>
      <c r="AGL40" s="50"/>
      <c r="AGM40" s="50"/>
      <c r="AGN40" s="50"/>
      <c r="AGO40" s="50"/>
      <c r="AGP40" s="50"/>
      <c r="AGQ40" s="50"/>
      <c r="AGR40" s="50"/>
      <c r="AGS40" s="50"/>
      <c r="AGT40" s="50"/>
      <c r="AGU40" s="50"/>
      <c r="AGV40" s="50"/>
      <c r="AGW40" s="50"/>
      <c r="AGX40" s="50"/>
      <c r="AGY40" s="50"/>
      <c r="AGZ40" s="50"/>
      <c r="AHA40" s="50"/>
      <c r="AHB40" s="50"/>
      <c r="AHC40" s="50"/>
      <c r="AHD40" s="50"/>
      <c r="AHE40" s="50"/>
      <c r="AHF40" s="50"/>
      <c r="AHG40" s="50"/>
      <c r="AHH40" s="50"/>
      <c r="AHI40" s="50"/>
      <c r="AHJ40" s="50"/>
      <c r="AHK40" s="50"/>
      <c r="AHL40" s="50"/>
      <c r="AHM40" s="50"/>
      <c r="AHN40" s="50"/>
      <c r="AHO40" s="50"/>
      <c r="AHP40" s="50"/>
      <c r="AHQ40" s="50"/>
      <c r="AHR40" s="50"/>
      <c r="AHS40" s="50"/>
      <c r="AHT40" s="50"/>
      <c r="AHU40" s="50"/>
      <c r="AHV40" s="50"/>
      <c r="AHW40" s="50"/>
      <c r="AHX40" s="50"/>
      <c r="AHY40" s="50"/>
      <c r="AHZ40" s="50"/>
      <c r="AIA40" s="50"/>
      <c r="AIB40" s="50"/>
      <c r="AIC40" s="50"/>
      <c r="AID40" s="50"/>
      <c r="AIE40" s="50"/>
      <c r="AIF40" s="50"/>
      <c r="AIG40" s="50"/>
      <c r="AIH40" s="50"/>
      <c r="AII40" s="50"/>
    </row>
    <row r="41" spans="1:919" s="37" customFormat="1" ht="24" customHeight="1">
      <c r="A41" s="45">
        <v>0.19</v>
      </c>
      <c r="B41" s="45">
        <v>1.69</v>
      </c>
      <c r="C41" s="45" t="str">
        <f>IF(LEN(I41)=0,"",1+ABS((I41*A41)/LEN(I41))+A41)</f>
        <v/>
      </c>
      <c r="D41" s="45" t="str">
        <f>IF(LEN(J41)=0,"",1+ABS((J41*B41)/LEN(J41))+B41)</f>
        <v/>
      </c>
      <c r="E41" s="197" t="s">
        <v>1985</v>
      </c>
      <c r="F41" s="189" t="s">
        <v>2168</v>
      </c>
      <c r="G41" s="188"/>
      <c r="H41" s="185">
        <v>217</v>
      </c>
      <c r="I41" s="112"/>
      <c r="J41" s="112"/>
    </row>
    <row r="42" spans="1:919" s="37" customFormat="1" ht="24" customHeight="1">
      <c r="A42" s="45">
        <v>0.2</v>
      </c>
      <c r="B42" s="45">
        <v>1.7</v>
      </c>
      <c r="C42" s="45" t="str">
        <f t="shared" ref="C42:D69" si="1">IF(LEN(I42)=0,"",1+ABS((I42*A42)/LEN(I42))+A42)</f>
        <v/>
      </c>
      <c r="D42" s="45" t="str">
        <f t="shared" si="1"/>
        <v/>
      </c>
      <c r="E42" s="202" t="s">
        <v>1988</v>
      </c>
      <c r="F42" s="203" t="s">
        <v>2169</v>
      </c>
      <c r="G42" s="204"/>
      <c r="H42" s="205">
        <v>218</v>
      </c>
      <c r="I42" s="112"/>
      <c r="J42" s="112"/>
    </row>
    <row r="43" spans="1:919" s="37" customFormat="1" ht="14.25" customHeight="1">
      <c r="A43" s="45">
        <v>0.21</v>
      </c>
      <c r="B43" s="45">
        <v>1.71</v>
      </c>
      <c r="C43" s="45" t="str">
        <f t="shared" si="1"/>
        <v/>
      </c>
      <c r="D43" s="45" t="str">
        <f t="shared" si="1"/>
        <v/>
      </c>
      <c r="E43" s="202" t="s">
        <v>1991</v>
      </c>
      <c r="F43" s="203" t="s">
        <v>2170</v>
      </c>
      <c r="G43" s="204"/>
      <c r="H43" s="185">
        <v>219</v>
      </c>
      <c r="I43" s="112"/>
      <c r="J43" s="112"/>
    </row>
    <row r="44" spans="1:919" s="37" customFormat="1" ht="14.25" customHeight="1">
      <c r="A44" s="45">
        <v>0.22</v>
      </c>
      <c r="B44" s="45">
        <v>1.72</v>
      </c>
      <c r="C44" s="45" t="str">
        <f t="shared" si="1"/>
        <v/>
      </c>
      <c r="D44" s="45" t="str">
        <f t="shared" si="1"/>
        <v/>
      </c>
      <c r="E44" s="202" t="s">
        <v>1994</v>
      </c>
      <c r="F44" s="203" t="s">
        <v>2171</v>
      </c>
      <c r="G44" s="204"/>
      <c r="H44" s="205">
        <v>220</v>
      </c>
      <c r="I44" s="112"/>
      <c r="J44" s="112"/>
    </row>
    <row r="45" spans="1:919" s="37" customFormat="1" ht="24" customHeight="1">
      <c r="A45" s="45">
        <v>0.23</v>
      </c>
      <c r="B45" s="45">
        <v>1.73</v>
      </c>
      <c r="C45" s="45" t="str">
        <f t="shared" si="1"/>
        <v/>
      </c>
      <c r="D45" s="45" t="str">
        <f t="shared" si="1"/>
        <v/>
      </c>
      <c r="E45" s="202" t="s">
        <v>1997</v>
      </c>
      <c r="F45" s="203" t="s">
        <v>2172</v>
      </c>
      <c r="G45" s="204"/>
      <c r="H45" s="185">
        <v>221</v>
      </c>
      <c r="I45" s="112"/>
      <c r="J45" s="112"/>
    </row>
    <row r="46" spans="1:919" s="37" customFormat="1" ht="14.25" customHeight="1">
      <c r="A46" s="45">
        <v>0.24</v>
      </c>
      <c r="B46" s="45">
        <v>1.74</v>
      </c>
      <c r="C46" s="45" t="str">
        <f t="shared" si="1"/>
        <v/>
      </c>
      <c r="D46" s="45" t="str">
        <f t="shared" si="1"/>
        <v/>
      </c>
      <c r="E46" s="202" t="s">
        <v>2173</v>
      </c>
      <c r="F46" s="203" t="s">
        <v>2174</v>
      </c>
      <c r="G46" s="204"/>
      <c r="H46" s="205">
        <v>222</v>
      </c>
      <c r="I46" s="112"/>
      <c r="J46" s="112"/>
    </row>
    <row r="47" spans="1:919" s="37" customFormat="1" ht="24" customHeight="1">
      <c r="A47" s="45">
        <v>0.25</v>
      </c>
      <c r="B47" s="45">
        <v>1.75</v>
      </c>
      <c r="C47" s="45" t="str">
        <f t="shared" si="1"/>
        <v/>
      </c>
      <c r="D47" s="45" t="str">
        <f t="shared" si="1"/>
        <v/>
      </c>
      <c r="E47" s="202" t="s">
        <v>2175</v>
      </c>
      <c r="F47" s="203" t="s">
        <v>2176</v>
      </c>
      <c r="G47" s="204"/>
      <c r="H47" s="185">
        <v>223</v>
      </c>
      <c r="I47" s="112"/>
      <c r="J47" s="112"/>
    </row>
    <row r="48" spans="1:919" s="37" customFormat="1" ht="14.25" customHeight="1">
      <c r="A48" s="45">
        <v>0.26</v>
      </c>
      <c r="B48" s="45">
        <v>1.76</v>
      </c>
      <c r="C48" s="45" t="str">
        <f t="shared" si="1"/>
        <v/>
      </c>
      <c r="D48" s="45" t="str">
        <f t="shared" si="1"/>
        <v/>
      </c>
      <c r="E48" s="202" t="s">
        <v>2177</v>
      </c>
      <c r="F48" s="203" t="s">
        <v>2178</v>
      </c>
      <c r="G48" s="204"/>
      <c r="H48" s="205">
        <v>224</v>
      </c>
      <c r="I48" s="112"/>
      <c r="J48" s="112"/>
    </row>
    <row r="49" spans="1:10" s="37" customFormat="1" ht="14.25" customHeight="1">
      <c r="A49" s="45">
        <v>0.27</v>
      </c>
      <c r="B49" s="45">
        <v>1.77</v>
      </c>
      <c r="C49" s="45" t="str">
        <f t="shared" si="1"/>
        <v/>
      </c>
      <c r="D49" s="45" t="str">
        <f t="shared" si="1"/>
        <v/>
      </c>
      <c r="E49" s="202" t="s">
        <v>2179</v>
      </c>
      <c r="F49" s="203" t="s">
        <v>2180</v>
      </c>
      <c r="G49" s="204"/>
      <c r="H49" s="185">
        <v>225</v>
      </c>
      <c r="I49" s="112"/>
      <c r="J49" s="112"/>
    </row>
    <row r="50" spans="1:10" s="37" customFormat="1" ht="14.25" customHeight="1">
      <c r="A50" s="45">
        <v>0.28000000000000003</v>
      </c>
      <c r="B50" s="45">
        <v>1.78</v>
      </c>
      <c r="C50" s="45" t="str">
        <f t="shared" si="1"/>
        <v/>
      </c>
      <c r="D50" s="45" t="str">
        <f t="shared" si="1"/>
        <v/>
      </c>
      <c r="E50" s="202" t="s">
        <v>2181</v>
      </c>
      <c r="F50" s="203" t="s">
        <v>2182</v>
      </c>
      <c r="G50" s="204"/>
      <c r="H50" s="205">
        <v>226</v>
      </c>
      <c r="I50" s="112"/>
      <c r="J50" s="112"/>
    </row>
    <row r="51" spans="1:10" s="37" customFormat="1" ht="24" customHeight="1">
      <c r="A51" s="45">
        <v>0.28999999999999998</v>
      </c>
      <c r="B51" s="45">
        <v>1.79</v>
      </c>
      <c r="C51" s="45" t="str">
        <f t="shared" si="1"/>
        <v/>
      </c>
      <c r="D51" s="45" t="str">
        <f t="shared" si="1"/>
        <v/>
      </c>
      <c r="E51" s="202" t="s">
        <v>2183</v>
      </c>
      <c r="F51" s="203" t="s">
        <v>2184</v>
      </c>
      <c r="G51" s="204"/>
      <c r="H51" s="185">
        <v>227</v>
      </c>
      <c r="I51" s="112"/>
      <c r="J51" s="112"/>
    </row>
    <row r="52" spans="1:10" s="37" customFormat="1" ht="14.25" customHeight="1">
      <c r="A52" s="45">
        <v>0.3</v>
      </c>
      <c r="B52" s="45">
        <v>1.8</v>
      </c>
      <c r="C52" s="45" t="str">
        <f t="shared" si="1"/>
        <v/>
      </c>
      <c r="D52" s="45" t="str">
        <f t="shared" si="1"/>
        <v/>
      </c>
      <c r="E52" s="202" t="s">
        <v>2185</v>
      </c>
      <c r="F52" s="203" t="s">
        <v>2186</v>
      </c>
      <c r="G52" s="204"/>
      <c r="H52" s="205">
        <v>228</v>
      </c>
      <c r="I52" s="112"/>
      <c r="J52" s="112"/>
    </row>
    <row r="53" spans="1:10" s="37" customFormat="1" ht="24" customHeight="1">
      <c r="A53" s="45">
        <v>0.31</v>
      </c>
      <c r="B53" s="45">
        <v>1.81</v>
      </c>
      <c r="C53" s="45" t="str">
        <f t="shared" si="1"/>
        <v/>
      </c>
      <c r="D53" s="45" t="str">
        <f t="shared" si="1"/>
        <v/>
      </c>
      <c r="E53" s="202" t="s">
        <v>2187</v>
      </c>
      <c r="F53" s="203" t="s">
        <v>2188</v>
      </c>
      <c r="G53" s="204"/>
      <c r="H53" s="185">
        <v>229</v>
      </c>
      <c r="I53" s="112"/>
      <c r="J53" s="112"/>
    </row>
    <row r="54" spans="1:10" s="37" customFormat="1" ht="14.25" customHeight="1">
      <c r="A54" s="45">
        <v>0.32</v>
      </c>
      <c r="B54" s="45">
        <v>1.82</v>
      </c>
      <c r="C54" s="45">
        <f t="shared" si="1"/>
        <v>95.64</v>
      </c>
      <c r="D54" s="45">
        <f t="shared" si="1"/>
        <v>4430.88</v>
      </c>
      <c r="E54" s="202" t="s">
        <v>1999</v>
      </c>
      <c r="F54" s="204" t="s">
        <v>2189</v>
      </c>
      <c r="G54" s="204"/>
      <c r="H54" s="205">
        <v>230</v>
      </c>
      <c r="I54" s="111">
        <f t="array" ref="I54">IF(AND(ISBLANK(I55:I64)),"",SUM(I55:I64))</f>
        <v>1179</v>
      </c>
      <c r="J54" s="111">
        <f t="array" ref="J54">IF(AND(ISBLANK(J55:J64)),"",SUM(J55:J64))</f>
        <v>9732</v>
      </c>
    </row>
    <row r="55" spans="1:10" s="37" customFormat="1" ht="24" customHeight="1">
      <c r="A55" s="45">
        <v>0.33</v>
      </c>
      <c r="B55" s="45">
        <v>1.83</v>
      </c>
      <c r="C55" s="45">
        <f t="shared" si="1"/>
        <v>98.597499999999997</v>
      </c>
      <c r="D55" s="45">
        <f t="shared" si="1"/>
        <v>3360.88</v>
      </c>
      <c r="E55" s="202" t="s">
        <v>2002</v>
      </c>
      <c r="F55" s="203" t="s">
        <v>2190</v>
      </c>
      <c r="G55" s="204"/>
      <c r="H55" s="185">
        <v>231</v>
      </c>
      <c r="I55" s="112">
        <v>1179</v>
      </c>
      <c r="J55" s="112">
        <v>7340</v>
      </c>
    </row>
    <row r="56" spans="1:10" s="37" customFormat="1" ht="24" customHeight="1">
      <c r="A56" s="45">
        <v>0.34</v>
      </c>
      <c r="B56" s="45">
        <v>1.84</v>
      </c>
      <c r="C56" s="45" t="str">
        <f t="shared" si="1"/>
        <v/>
      </c>
      <c r="D56" s="45" t="str">
        <f t="shared" si="1"/>
        <v/>
      </c>
      <c r="E56" s="202" t="s">
        <v>2004</v>
      </c>
      <c r="F56" s="203" t="s">
        <v>2191</v>
      </c>
      <c r="G56" s="204"/>
      <c r="H56" s="205">
        <v>232</v>
      </c>
      <c r="I56" s="112"/>
      <c r="J56" s="112"/>
    </row>
    <row r="57" spans="1:10" s="37" customFormat="1" ht="14.25" customHeight="1">
      <c r="A57" s="45">
        <v>0.35</v>
      </c>
      <c r="B57" s="45">
        <v>1.85</v>
      </c>
      <c r="C57" s="45" t="str">
        <f t="shared" si="1"/>
        <v/>
      </c>
      <c r="D57" s="45" t="str">
        <f t="shared" si="1"/>
        <v/>
      </c>
      <c r="E57" s="202" t="s">
        <v>2005</v>
      </c>
      <c r="F57" s="203" t="s">
        <v>2192</v>
      </c>
      <c r="G57" s="204"/>
      <c r="H57" s="185">
        <v>233</v>
      </c>
      <c r="I57" s="112"/>
      <c r="J57" s="112"/>
    </row>
    <row r="58" spans="1:10" s="37" customFormat="1" ht="24" customHeight="1">
      <c r="A58" s="45">
        <v>0.36</v>
      </c>
      <c r="B58" s="45">
        <v>1.86</v>
      </c>
      <c r="C58" s="45" t="str">
        <f t="shared" si="1"/>
        <v/>
      </c>
      <c r="D58" s="45" t="str">
        <f t="shared" si="1"/>
        <v/>
      </c>
      <c r="E58" s="202" t="s">
        <v>2007</v>
      </c>
      <c r="F58" s="203" t="s">
        <v>2193</v>
      </c>
      <c r="G58" s="204"/>
      <c r="H58" s="205">
        <v>234</v>
      </c>
      <c r="I58" s="112"/>
      <c r="J58" s="112"/>
    </row>
    <row r="59" spans="1:10" s="37" customFormat="1" ht="14.25" customHeight="1">
      <c r="A59" s="45">
        <v>0.37</v>
      </c>
      <c r="B59" s="45">
        <v>1.87</v>
      </c>
      <c r="C59" s="45" t="str">
        <f t="shared" si="1"/>
        <v/>
      </c>
      <c r="D59" s="45" t="str">
        <f t="shared" si="1"/>
        <v/>
      </c>
      <c r="E59" s="202" t="s">
        <v>2194</v>
      </c>
      <c r="F59" s="203" t="s">
        <v>2195</v>
      </c>
      <c r="G59" s="204"/>
      <c r="H59" s="185">
        <v>235</v>
      </c>
      <c r="I59" s="112"/>
      <c r="J59" s="112"/>
    </row>
    <row r="60" spans="1:10" s="37" customFormat="1" ht="14.25" customHeight="1">
      <c r="A60" s="45">
        <v>0.38</v>
      </c>
      <c r="B60" s="45">
        <v>1.88</v>
      </c>
      <c r="C60" s="45" t="str">
        <f t="shared" si="1"/>
        <v/>
      </c>
      <c r="D60" s="45" t="str">
        <f t="shared" si="1"/>
        <v/>
      </c>
      <c r="E60" s="202" t="s">
        <v>2196</v>
      </c>
      <c r="F60" s="203" t="s">
        <v>2197</v>
      </c>
      <c r="G60" s="204"/>
      <c r="H60" s="205">
        <v>236</v>
      </c>
      <c r="I60" s="112"/>
      <c r="J60" s="112"/>
    </row>
    <row r="61" spans="1:10" s="37" customFormat="1" ht="14.25" customHeight="1">
      <c r="A61" s="45">
        <v>0.39</v>
      </c>
      <c r="B61" s="45">
        <v>1.89</v>
      </c>
      <c r="C61" s="45" t="str">
        <f t="shared" si="1"/>
        <v/>
      </c>
      <c r="D61" s="45" t="str">
        <f t="shared" si="1"/>
        <v/>
      </c>
      <c r="E61" s="202" t="s">
        <v>2198</v>
      </c>
      <c r="F61" s="203" t="s">
        <v>2199</v>
      </c>
      <c r="G61" s="204"/>
      <c r="H61" s="185">
        <v>237</v>
      </c>
      <c r="I61" s="112"/>
      <c r="J61" s="112"/>
    </row>
    <row r="62" spans="1:10" s="37" customFormat="1" ht="14.25" customHeight="1">
      <c r="A62" s="45">
        <v>0.4</v>
      </c>
      <c r="B62" s="45">
        <v>1.9</v>
      </c>
      <c r="C62" s="45" t="str">
        <f t="shared" si="1"/>
        <v/>
      </c>
      <c r="D62" s="45" t="str">
        <f t="shared" si="1"/>
        <v/>
      </c>
      <c r="E62" s="202" t="s">
        <v>2200</v>
      </c>
      <c r="F62" s="203" t="s">
        <v>2201</v>
      </c>
      <c r="G62" s="204"/>
      <c r="H62" s="205">
        <v>238</v>
      </c>
      <c r="I62" s="112"/>
      <c r="J62" s="112"/>
    </row>
    <row r="63" spans="1:10" s="37" customFormat="1" ht="14.25" customHeight="1">
      <c r="A63" s="45">
        <v>0.41</v>
      </c>
      <c r="B63" s="45">
        <v>1.91</v>
      </c>
      <c r="C63" s="45" t="str">
        <f t="shared" si="1"/>
        <v/>
      </c>
      <c r="D63" s="45" t="str">
        <f t="shared" si="1"/>
        <v/>
      </c>
      <c r="E63" s="202" t="s">
        <v>2202</v>
      </c>
      <c r="F63" s="203" t="s">
        <v>2203</v>
      </c>
      <c r="G63" s="204"/>
      <c r="H63" s="185">
        <v>239</v>
      </c>
      <c r="I63" s="112"/>
      <c r="J63" s="112"/>
    </row>
    <row r="64" spans="1:10" s="37" customFormat="1" ht="14.25" customHeight="1">
      <c r="A64" s="45">
        <v>0.42</v>
      </c>
      <c r="B64" s="45">
        <v>1.92</v>
      </c>
      <c r="C64" s="45" t="str">
        <f t="shared" si="1"/>
        <v/>
      </c>
      <c r="D64" s="45">
        <f t="shared" si="1"/>
        <v>1151.08</v>
      </c>
      <c r="E64" s="202" t="s">
        <v>2204</v>
      </c>
      <c r="F64" s="203" t="s">
        <v>2205</v>
      </c>
      <c r="G64" s="204"/>
      <c r="H64" s="205">
        <v>240</v>
      </c>
      <c r="I64" s="112"/>
      <c r="J64" s="112">
        <v>2392</v>
      </c>
    </row>
    <row r="65" spans="1:919" s="37" customFormat="1" ht="14.25" customHeight="1">
      <c r="A65" s="45">
        <v>0.43</v>
      </c>
      <c r="B65" s="45">
        <v>1.93</v>
      </c>
      <c r="C65" s="45" t="str">
        <f t="shared" si="1"/>
        <v/>
      </c>
      <c r="D65" s="45" t="str">
        <f t="shared" si="1"/>
        <v/>
      </c>
      <c r="E65" s="202" t="s">
        <v>2009</v>
      </c>
      <c r="F65" s="204" t="s">
        <v>2206</v>
      </c>
      <c r="G65" s="204"/>
      <c r="H65" s="185">
        <v>241</v>
      </c>
      <c r="I65" s="112"/>
      <c r="J65" s="112"/>
    </row>
    <row r="66" spans="1:919" s="37" customFormat="1" ht="14.25" customHeight="1">
      <c r="A66" s="45">
        <v>0.44</v>
      </c>
      <c r="B66" s="45">
        <v>1.94</v>
      </c>
      <c r="C66" s="45" t="str">
        <f t="shared" si="1"/>
        <v/>
      </c>
      <c r="D66" s="45" t="str">
        <f t="shared" si="1"/>
        <v/>
      </c>
      <c r="E66" s="202" t="s">
        <v>2012</v>
      </c>
      <c r="F66" s="204" t="s">
        <v>2207</v>
      </c>
      <c r="G66" s="204"/>
      <c r="H66" s="205">
        <v>242</v>
      </c>
      <c r="I66" s="112"/>
      <c r="J66" s="112"/>
    </row>
    <row r="67" spans="1:919" s="37" customFormat="1" ht="14.25" customHeight="1">
      <c r="A67" s="45">
        <v>0.45</v>
      </c>
      <c r="B67" s="45">
        <v>1.95</v>
      </c>
      <c r="C67" s="45" t="str">
        <f t="shared" si="1"/>
        <v/>
      </c>
      <c r="D67" s="45" t="str">
        <f t="shared" si="1"/>
        <v/>
      </c>
      <c r="E67" s="202" t="s">
        <v>2024</v>
      </c>
      <c r="F67" s="204" t="s">
        <v>2208</v>
      </c>
      <c r="G67" s="204"/>
      <c r="H67" s="185">
        <v>243</v>
      </c>
      <c r="I67" s="112"/>
      <c r="J67" s="112"/>
    </row>
    <row r="68" spans="1:919" s="37" customFormat="1" ht="14.25" customHeight="1">
      <c r="A68" s="45">
        <v>0.46</v>
      </c>
      <c r="B68" s="45">
        <v>1.96</v>
      </c>
      <c r="C68" s="45" t="str">
        <f t="shared" si="1"/>
        <v/>
      </c>
      <c r="D68" s="45" t="str">
        <f t="shared" si="1"/>
        <v/>
      </c>
      <c r="E68" s="202" t="s">
        <v>2027</v>
      </c>
      <c r="F68" s="204" t="s">
        <v>2209</v>
      </c>
      <c r="G68" s="204"/>
      <c r="H68" s="205">
        <v>244</v>
      </c>
      <c r="I68" s="112"/>
      <c r="J68" s="112"/>
    </row>
    <row r="69" spans="1:919" s="37" customFormat="1" ht="14.25" customHeight="1">
      <c r="A69" s="45">
        <v>0.47</v>
      </c>
      <c r="B69" s="45">
        <v>1.97</v>
      </c>
      <c r="C69" s="45" t="str">
        <f t="shared" si="1"/>
        <v/>
      </c>
      <c r="D69" s="45" t="str">
        <f t="shared" si="1"/>
        <v/>
      </c>
      <c r="E69" s="202" t="s">
        <v>2029</v>
      </c>
      <c r="F69" s="204" t="s">
        <v>2210</v>
      </c>
      <c r="G69" s="204"/>
      <c r="H69" s="185">
        <v>245</v>
      </c>
      <c r="I69" s="112"/>
      <c r="J69" s="112"/>
    </row>
    <row r="70" spans="1:919" ht="5.25" customHeight="1">
      <c r="E70" s="37"/>
      <c r="F70" s="37"/>
      <c r="G70" s="37"/>
      <c r="H70" s="37"/>
      <c r="I70" s="37"/>
    </row>
    <row r="71" spans="1:919" s="146" customFormat="1" ht="17.25" customHeight="1">
      <c r="E71" s="147"/>
      <c r="J71" s="148" t="s">
        <v>2211</v>
      </c>
    </row>
    <row r="72" spans="1:919" ht="33" customHeight="1">
      <c r="E72" s="177" t="s">
        <v>1974</v>
      </c>
      <c r="F72" s="178" t="s">
        <v>1969</v>
      </c>
      <c r="G72" s="178" t="s">
        <v>1975</v>
      </c>
      <c r="H72" s="179" t="s">
        <v>1976</v>
      </c>
      <c r="I72" s="196" t="str">
        <f>I16</f>
        <v>Od 01.01. do 31.12.
tekuće godine</v>
      </c>
      <c r="J72" s="196" t="str">
        <f>J16</f>
        <v>Od 01.01. do 31.12.
prethodne godine</v>
      </c>
    </row>
    <row r="73" spans="1:919" s="51" customFormat="1" ht="12.75" customHeight="1">
      <c r="A73" s="49"/>
      <c r="B73" s="49"/>
      <c r="C73" s="49"/>
      <c r="D73" s="49"/>
      <c r="E73" s="180">
        <v>1</v>
      </c>
      <c r="F73" s="181">
        <v>2</v>
      </c>
      <c r="G73" s="181">
        <v>3</v>
      </c>
      <c r="H73" s="182">
        <v>4</v>
      </c>
      <c r="I73" s="182">
        <v>5</v>
      </c>
      <c r="J73" s="182">
        <v>6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</row>
    <row r="74" spans="1:919" s="37" customFormat="1" ht="13.5" customHeight="1">
      <c r="A74" s="45">
        <v>0.48</v>
      </c>
      <c r="B74" s="45">
        <v>1.98</v>
      </c>
      <c r="C74" s="45" t="str">
        <f>IF(LEN(I74)=0,"",1+ABS((I74*A74)/LEN(I74))+A74)</f>
        <v/>
      </c>
      <c r="D74" s="45" t="str">
        <f>IF(LEN(J74)=0,"",1+ABS((J74*B74)/LEN(J74))+B74)</f>
        <v/>
      </c>
      <c r="E74" s="202" t="s">
        <v>2032</v>
      </c>
      <c r="F74" s="204" t="s">
        <v>2212</v>
      </c>
      <c r="G74" s="204"/>
      <c r="H74" s="205">
        <v>246</v>
      </c>
      <c r="I74" s="112"/>
      <c r="J74" s="112"/>
    </row>
    <row r="75" spans="1:919" s="37" customFormat="1" ht="13.5" customHeight="1">
      <c r="A75" s="45">
        <v>0.49</v>
      </c>
      <c r="B75" s="45">
        <v>1.99</v>
      </c>
      <c r="C75" s="45">
        <f>IF(LEN(I75)=0,"",1+ABS((I75*A75)/LEN(I75))+A75)</f>
        <v>2419.5419999999999</v>
      </c>
      <c r="D75" s="45">
        <f>IF(LEN(J75)=0,"",1+ABS((J75*B75)/LEN(J75))+B75)</f>
        <v>6290.9919999999993</v>
      </c>
      <c r="E75" s="202" t="s">
        <v>2034</v>
      </c>
      <c r="F75" s="204" t="s">
        <v>2213</v>
      </c>
      <c r="G75" s="204"/>
      <c r="H75" s="205">
        <v>247</v>
      </c>
      <c r="I75" s="111">
        <f t="array" ref="I75">IF(AND(ISBLANK(I76:I78)),"",SUM(I76:I78))</f>
        <v>24674</v>
      </c>
      <c r="J75" s="111">
        <f t="array" ref="J75">IF(AND(ISBLANK(J76:J78)),"",SUM(J76:J78))</f>
        <v>15799</v>
      </c>
    </row>
    <row r="76" spans="1:919" s="37" customFormat="1" ht="13.5" customHeight="1">
      <c r="A76" s="45">
        <v>0.5</v>
      </c>
      <c r="B76" s="45">
        <v>2</v>
      </c>
      <c r="C76" s="45">
        <f t="shared" ref="C76:D108" si="2">IF(LEN(I76)=0,"",1+ABS((I76*A76)/LEN(I76))+A76)</f>
        <v>2468.9</v>
      </c>
      <c r="D76" s="45">
        <f t="shared" si="2"/>
        <v>6322.6</v>
      </c>
      <c r="E76" s="202" t="s">
        <v>2214</v>
      </c>
      <c r="F76" s="203" t="s">
        <v>2215</v>
      </c>
      <c r="G76" s="204"/>
      <c r="H76" s="205">
        <v>248</v>
      </c>
      <c r="I76" s="112">
        <v>24674</v>
      </c>
      <c r="J76" s="112">
        <v>15799</v>
      </c>
    </row>
    <row r="77" spans="1:919" s="37" customFormat="1" ht="13.5" customHeight="1">
      <c r="A77" s="45">
        <v>0.51</v>
      </c>
      <c r="B77" s="45">
        <v>2.0099999999999998</v>
      </c>
      <c r="C77" s="45" t="str">
        <f t="shared" si="2"/>
        <v/>
      </c>
      <c r="D77" s="45" t="str">
        <f t="shared" si="2"/>
        <v/>
      </c>
      <c r="E77" s="202" t="s">
        <v>2216</v>
      </c>
      <c r="F77" s="203" t="s">
        <v>2217</v>
      </c>
      <c r="G77" s="204"/>
      <c r="H77" s="205">
        <v>249</v>
      </c>
      <c r="I77" s="112"/>
      <c r="J77" s="112"/>
    </row>
    <row r="78" spans="1:919" s="37" customFormat="1" ht="13.5" customHeight="1">
      <c r="A78" s="45">
        <v>0.52</v>
      </c>
      <c r="B78" s="45">
        <v>2.02</v>
      </c>
      <c r="C78" s="45" t="str">
        <f t="shared" si="2"/>
        <v/>
      </c>
      <c r="D78" s="45" t="str">
        <f t="shared" si="2"/>
        <v/>
      </c>
      <c r="E78" s="202" t="s">
        <v>2218</v>
      </c>
      <c r="F78" s="203" t="s">
        <v>2219</v>
      </c>
      <c r="G78" s="204"/>
      <c r="H78" s="205">
        <v>250</v>
      </c>
      <c r="I78" s="112"/>
      <c r="J78" s="112"/>
    </row>
    <row r="79" spans="1:919" s="37" customFormat="1" ht="13.5" customHeight="1">
      <c r="A79" s="45">
        <v>0.53</v>
      </c>
      <c r="B79" s="45">
        <v>2.0299999999999998</v>
      </c>
      <c r="C79" s="45" t="str">
        <f t="shared" si="2"/>
        <v/>
      </c>
      <c r="D79" s="45" t="str">
        <f t="shared" si="2"/>
        <v/>
      </c>
      <c r="E79" s="202" t="s">
        <v>2037</v>
      </c>
      <c r="F79" s="204" t="s">
        <v>2220</v>
      </c>
      <c r="G79" s="204"/>
      <c r="H79" s="205">
        <v>251</v>
      </c>
      <c r="I79" s="112"/>
      <c r="J79" s="112"/>
    </row>
    <row r="80" spans="1:919" s="37" customFormat="1" ht="13.5" customHeight="1">
      <c r="A80" s="45">
        <v>0.54</v>
      </c>
      <c r="B80" s="45">
        <v>2.04</v>
      </c>
      <c r="C80" s="45">
        <f t="shared" si="2"/>
        <v>75085.119999999995</v>
      </c>
      <c r="D80" s="45">
        <f t="shared" si="2"/>
        <v>273799.94</v>
      </c>
      <c r="E80" s="206" t="s">
        <v>2061</v>
      </c>
      <c r="F80" s="204" t="s">
        <v>2221</v>
      </c>
      <c r="G80" s="204"/>
      <c r="H80" s="196">
        <v>252</v>
      </c>
      <c r="I80" s="194">
        <f>IFERROR(IF(AND(I19,I32)="","",SUM(I19,I32)),"")</f>
        <v>834262</v>
      </c>
      <c r="J80" s="194">
        <f>IFERROR(IF(AND(J19,J32)="","",SUM(J19,J32)),"")</f>
        <v>805285</v>
      </c>
    </row>
    <row r="81" spans="1:10" s="37" customFormat="1" ht="13.5" customHeight="1">
      <c r="A81" s="45">
        <v>0.55000000000000004</v>
      </c>
      <c r="B81" s="45">
        <v>2.0499999999999998</v>
      </c>
      <c r="C81" s="45">
        <f t="shared" si="2"/>
        <v>50678.000000000007</v>
      </c>
      <c r="D81" s="45">
        <f t="shared" si="2"/>
        <v>175592.72499999995</v>
      </c>
      <c r="E81" s="206" t="s">
        <v>2222</v>
      </c>
      <c r="F81" s="204" t="s">
        <v>2223</v>
      </c>
      <c r="G81" s="204"/>
      <c r="H81" s="196">
        <v>253</v>
      </c>
      <c r="I81" s="194">
        <f>IFERROR(IF(AND(I82,I83,I84,I85,I86,I90,I97,I98)="","",SUM(I82,I83,I84,I85,I86,I90,I97,I98)),"")</f>
        <v>552834</v>
      </c>
      <c r="J81" s="194">
        <f>IFERROR(IF(AND(J82,J83,J84,J85,J86,J90,J97,J98)="","",SUM(J82,J83,J84,J85,J86,J90,J97,J98)),"")</f>
        <v>513921</v>
      </c>
    </row>
    <row r="82" spans="1:10" s="37" customFormat="1" ht="13.5" customHeight="1">
      <c r="A82" s="45">
        <v>0.56000000000000005</v>
      </c>
      <c r="B82" s="45">
        <v>2.06</v>
      </c>
      <c r="C82" s="45" t="str">
        <f t="shared" si="2"/>
        <v/>
      </c>
      <c r="D82" s="45" t="str">
        <f t="shared" si="2"/>
        <v/>
      </c>
      <c r="E82" s="202" t="s">
        <v>1980</v>
      </c>
      <c r="F82" s="204" t="s">
        <v>2224</v>
      </c>
      <c r="G82" s="204"/>
      <c r="H82" s="205">
        <v>254</v>
      </c>
      <c r="I82" s="112"/>
      <c r="J82" s="112"/>
    </row>
    <row r="83" spans="1:10" s="37" customFormat="1" ht="13.5" customHeight="1">
      <c r="A83" s="45">
        <v>0.56999999999999995</v>
      </c>
      <c r="B83" s="45">
        <v>2.0699999999999998</v>
      </c>
      <c r="C83" s="45" t="str">
        <f t="shared" si="2"/>
        <v/>
      </c>
      <c r="D83" s="45" t="str">
        <f t="shared" si="2"/>
        <v/>
      </c>
      <c r="E83" s="202" t="s">
        <v>1999</v>
      </c>
      <c r="F83" s="204" t="s">
        <v>2225</v>
      </c>
      <c r="G83" s="204"/>
      <c r="H83" s="205">
        <v>255</v>
      </c>
      <c r="I83" s="112"/>
      <c r="J83" s="112"/>
    </row>
    <row r="84" spans="1:10" s="37" customFormat="1" ht="13.5" customHeight="1">
      <c r="A84" s="45">
        <v>0.57999999999999996</v>
      </c>
      <c r="B84" s="45">
        <v>2.08</v>
      </c>
      <c r="C84" s="45">
        <f t="shared" si="2"/>
        <v>162.43333333333334</v>
      </c>
      <c r="D84" s="45">
        <f t="shared" si="2"/>
        <v>716.5200000000001</v>
      </c>
      <c r="E84" s="202" t="s">
        <v>2009</v>
      </c>
      <c r="F84" s="204" t="s">
        <v>2226</v>
      </c>
      <c r="G84" s="204"/>
      <c r="H84" s="205">
        <v>256</v>
      </c>
      <c r="I84" s="112">
        <v>832</v>
      </c>
      <c r="J84" s="112">
        <v>1372</v>
      </c>
    </row>
    <row r="85" spans="1:10" s="37" customFormat="1" ht="13.5" customHeight="1">
      <c r="A85" s="45">
        <v>0.59</v>
      </c>
      <c r="B85" s="45">
        <v>2.09</v>
      </c>
      <c r="C85" s="45" t="str">
        <f t="shared" si="2"/>
        <v/>
      </c>
      <c r="D85" s="45" t="str">
        <f t="shared" si="2"/>
        <v/>
      </c>
      <c r="E85" s="202" t="s">
        <v>2012</v>
      </c>
      <c r="F85" s="204" t="s">
        <v>2227</v>
      </c>
      <c r="G85" s="204"/>
      <c r="H85" s="205">
        <v>257</v>
      </c>
      <c r="I85" s="112"/>
      <c r="J85" s="112"/>
    </row>
    <row r="86" spans="1:10" s="37" customFormat="1" ht="13.5" customHeight="1">
      <c r="A86" s="45">
        <v>0.6</v>
      </c>
      <c r="B86" s="45">
        <v>2.1</v>
      </c>
      <c r="C86" s="45">
        <f t="shared" si="2"/>
        <v>34389.5</v>
      </c>
      <c r="D86" s="45">
        <f t="shared" si="2"/>
        <v>115451.65000000001</v>
      </c>
      <c r="E86" s="202" t="s">
        <v>2024</v>
      </c>
      <c r="F86" s="204" t="s">
        <v>2228</v>
      </c>
      <c r="G86" s="204"/>
      <c r="H86" s="205">
        <v>258</v>
      </c>
      <c r="I86" s="111">
        <f t="array" ref="I86">IF(AND(ISBLANK(I87:I89)),"",SUM(I87:I89))</f>
        <v>343879</v>
      </c>
      <c r="J86" s="111">
        <f t="array" ref="J86">IF(AND(ISBLANK(J87:J89)),"",SUM(J87:J89))</f>
        <v>329853</v>
      </c>
    </row>
    <row r="87" spans="1:10" s="37" customFormat="1" ht="13.5" customHeight="1">
      <c r="A87" s="45">
        <v>0.61</v>
      </c>
      <c r="B87" s="45">
        <v>2.11</v>
      </c>
      <c r="C87" s="45">
        <f t="shared" si="2"/>
        <v>30011.576666666664</v>
      </c>
      <c r="D87" s="45">
        <f t="shared" si="2"/>
        <v>101157.21333333333</v>
      </c>
      <c r="E87" s="202" t="s">
        <v>2078</v>
      </c>
      <c r="F87" s="203" t="s">
        <v>2229</v>
      </c>
      <c r="G87" s="204"/>
      <c r="H87" s="205">
        <v>259</v>
      </c>
      <c r="I87" s="112">
        <v>295180</v>
      </c>
      <c r="J87" s="112">
        <v>287642</v>
      </c>
    </row>
    <row r="88" spans="1:10" s="37" customFormat="1" ht="13.5" customHeight="1">
      <c r="A88" s="45">
        <v>0.62</v>
      </c>
      <c r="B88" s="45">
        <v>2.12</v>
      </c>
      <c r="C88" s="45">
        <f t="shared" si="2"/>
        <v>4153.884</v>
      </c>
      <c r="D88" s="45">
        <f t="shared" si="2"/>
        <v>11398.544000000002</v>
      </c>
      <c r="E88" s="202" t="s">
        <v>2079</v>
      </c>
      <c r="F88" s="203" t="s">
        <v>2230</v>
      </c>
      <c r="G88" s="204"/>
      <c r="H88" s="205">
        <v>260</v>
      </c>
      <c r="I88" s="112">
        <v>33486</v>
      </c>
      <c r="J88" s="112">
        <v>26876</v>
      </c>
    </row>
    <row r="89" spans="1:10" s="37" customFormat="1" ht="13.5" customHeight="1">
      <c r="A89" s="45">
        <v>0.63</v>
      </c>
      <c r="B89" s="45">
        <v>2.13</v>
      </c>
      <c r="C89" s="45">
        <f t="shared" si="2"/>
        <v>1918.4680000000003</v>
      </c>
      <c r="D89" s="45">
        <f t="shared" si="2"/>
        <v>6535.84</v>
      </c>
      <c r="E89" s="202" t="s">
        <v>2080</v>
      </c>
      <c r="F89" s="203" t="s">
        <v>2231</v>
      </c>
      <c r="G89" s="204"/>
      <c r="H89" s="205">
        <v>261</v>
      </c>
      <c r="I89" s="112">
        <v>15213</v>
      </c>
      <c r="J89" s="112">
        <v>15335</v>
      </c>
    </row>
    <row r="90" spans="1:10" s="37" customFormat="1" ht="13.5" customHeight="1">
      <c r="A90" s="45">
        <v>0.64</v>
      </c>
      <c r="B90" s="45">
        <v>2.14</v>
      </c>
      <c r="C90" s="45">
        <f t="shared" si="2"/>
        <v>5645.0320000000002</v>
      </c>
      <c r="D90" s="45">
        <f t="shared" si="2"/>
        <v>13143.596</v>
      </c>
      <c r="E90" s="202" t="s">
        <v>2027</v>
      </c>
      <c r="F90" s="204" t="s">
        <v>2232</v>
      </c>
      <c r="G90" s="204"/>
      <c r="H90" s="205">
        <v>262</v>
      </c>
      <c r="I90" s="111">
        <f t="array" ref="I90">IF(AND(ISBLANK(I91:I96)),"",SUM(I91:I96))</f>
        <v>44089</v>
      </c>
      <c r="J90" s="111">
        <f t="array" ref="J90">IF(AND(ISBLANK(J91:J96)),"",SUM(J91:J96))</f>
        <v>30702</v>
      </c>
    </row>
    <row r="91" spans="1:10" s="37" customFormat="1" ht="13.5" customHeight="1">
      <c r="A91" s="45">
        <v>0.65</v>
      </c>
      <c r="B91" s="45">
        <v>2.15</v>
      </c>
      <c r="C91" s="45" t="str">
        <f t="shared" si="2"/>
        <v/>
      </c>
      <c r="D91" s="45">
        <f t="shared" si="2"/>
        <v>112.08333333333334</v>
      </c>
      <c r="E91" s="202" t="s">
        <v>2119</v>
      </c>
      <c r="F91" s="203" t="s">
        <v>2233</v>
      </c>
      <c r="G91" s="204"/>
      <c r="H91" s="205">
        <v>263</v>
      </c>
      <c r="I91" s="112"/>
      <c r="J91" s="112">
        <v>152</v>
      </c>
    </row>
    <row r="92" spans="1:10" s="37" customFormat="1" ht="13.5" customHeight="1">
      <c r="A92" s="45">
        <v>0.66</v>
      </c>
      <c r="B92" s="45">
        <v>2.16</v>
      </c>
      <c r="C92" s="45" t="str">
        <f t="shared" si="2"/>
        <v/>
      </c>
      <c r="D92" s="45" t="str">
        <f t="shared" si="2"/>
        <v/>
      </c>
      <c r="E92" s="202" t="s">
        <v>2121</v>
      </c>
      <c r="F92" s="203" t="s">
        <v>2234</v>
      </c>
      <c r="G92" s="204"/>
      <c r="H92" s="205">
        <v>264</v>
      </c>
      <c r="I92" s="112"/>
      <c r="J92" s="112"/>
    </row>
    <row r="93" spans="1:10" s="37" customFormat="1" ht="13.5" customHeight="1">
      <c r="A93" s="45">
        <v>0.67</v>
      </c>
      <c r="B93" s="45">
        <v>2.17</v>
      </c>
      <c r="C93" s="45">
        <f t="shared" si="2"/>
        <v>5320.398000000001</v>
      </c>
      <c r="D93" s="45">
        <f t="shared" si="2"/>
        <v>13261.87</v>
      </c>
      <c r="E93" s="202" t="s">
        <v>2235</v>
      </c>
      <c r="F93" s="203" t="s">
        <v>2236</v>
      </c>
      <c r="G93" s="204"/>
      <c r="H93" s="205">
        <v>265</v>
      </c>
      <c r="I93" s="112">
        <v>39692</v>
      </c>
      <c r="J93" s="112">
        <v>30550</v>
      </c>
    </row>
    <row r="94" spans="1:10" s="37" customFormat="1" ht="13.5" customHeight="1">
      <c r="A94" s="45">
        <v>0.68</v>
      </c>
      <c r="B94" s="45">
        <v>2.1800000000000002</v>
      </c>
      <c r="C94" s="45">
        <f t="shared" si="2"/>
        <v>202.11</v>
      </c>
      <c r="D94" s="45" t="str">
        <f t="shared" si="2"/>
        <v/>
      </c>
      <c r="E94" s="202" t="s">
        <v>2237</v>
      </c>
      <c r="F94" s="203" t="s">
        <v>2008</v>
      </c>
      <c r="G94" s="204"/>
      <c r="H94" s="205">
        <v>266</v>
      </c>
      <c r="I94" s="112">
        <v>1179</v>
      </c>
      <c r="J94" s="112"/>
    </row>
    <row r="95" spans="1:10" s="37" customFormat="1" ht="13.5" customHeight="1">
      <c r="A95" s="45">
        <v>0.69</v>
      </c>
      <c r="B95" s="45">
        <v>2.19</v>
      </c>
      <c r="C95" s="45" t="str">
        <f t="shared" si="2"/>
        <v/>
      </c>
      <c r="D95" s="45" t="str">
        <f t="shared" si="2"/>
        <v/>
      </c>
      <c r="E95" s="202" t="s">
        <v>2238</v>
      </c>
      <c r="F95" s="203" t="s">
        <v>2239</v>
      </c>
      <c r="G95" s="204"/>
      <c r="H95" s="205">
        <v>267</v>
      </c>
      <c r="I95" s="112"/>
      <c r="J95" s="112"/>
    </row>
    <row r="96" spans="1:10" s="37" customFormat="1" ht="13.5" customHeight="1">
      <c r="A96" s="45">
        <v>0.7</v>
      </c>
      <c r="B96" s="45">
        <v>2.2000000000000002</v>
      </c>
      <c r="C96" s="45">
        <f t="shared" si="2"/>
        <v>564.85</v>
      </c>
      <c r="D96" s="45" t="str">
        <f t="shared" si="2"/>
        <v/>
      </c>
      <c r="E96" s="202" t="s">
        <v>2240</v>
      </c>
      <c r="F96" s="203" t="s">
        <v>2241</v>
      </c>
      <c r="G96" s="204"/>
      <c r="H96" s="205">
        <v>268</v>
      </c>
      <c r="I96" s="112">
        <v>3218</v>
      </c>
      <c r="J96" s="112"/>
    </row>
    <row r="97" spans="1:919" s="37" customFormat="1" ht="13.5" customHeight="1">
      <c r="A97" s="45">
        <v>0.71</v>
      </c>
      <c r="B97" s="45">
        <v>2.21</v>
      </c>
      <c r="C97" s="45">
        <f t="shared" si="2"/>
        <v>17302.989999999998</v>
      </c>
      <c r="D97" s="45">
        <f t="shared" si="2"/>
        <v>48607.003333333334</v>
      </c>
      <c r="E97" s="202" t="s">
        <v>2029</v>
      </c>
      <c r="F97" s="204" t="s">
        <v>2242</v>
      </c>
      <c r="G97" s="204"/>
      <c r="H97" s="205">
        <v>269</v>
      </c>
      <c r="I97" s="112">
        <v>146208</v>
      </c>
      <c r="J97" s="112">
        <v>131956</v>
      </c>
    </row>
    <row r="98" spans="1:919" s="37" customFormat="1" ht="13.5" customHeight="1">
      <c r="A98" s="45">
        <v>0.72</v>
      </c>
      <c r="B98" s="45">
        <v>2.2200000000000002</v>
      </c>
      <c r="C98" s="45">
        <f t="shared" si="2"/>
        <v>2568.6639999999998</v>
      </c>
      <c r="D98" s="45">
        <f t="shared" si="2"/>
        <v>8900.0919999999987</v>
      </c>
      <c r="E98" s="202" t="s">
        <v>2032</v>
      </c>
      <c r="F98" s="204" t="s">
        <v>2243</v>
      </c>
      <c r="G98" s="204"/>
      <c r="H98" s="205">
        <v>270</v>
      </c>
      <c r="I98" s="112">
        <v>17826</v>
      </c>
      <c r="J98" s="112">
        <v>20038</v>
      </c>
    </row>
    <row r="99" spans="1:919" s="37" customFormat="1" ht="13.5" customHeight="1">
      <c r="A99" s="45">
        <v>0.73</v>
      </c>
      <c r="B99" s="45">
        <v>2.23</v>
      </c>
      <c r="C99" s="45">
        <f t="shared" si="2"/>
        <v>4689.4979999999996</v>
      </c>
      <c r="D99" s="45">
        <f t="shared" si="2"/>
        <v>11999.737999999999</v>
      </c>
      <c r="E99" s="206" t="s">
        <v>2092</v>
      </c>
      <c r="F99" s="204" t="s">
        <v>2244</v>
      </c>
      <c r="G99" s="204"/>
      <c r="H99" s="196">
        <v>271</v>
      </c>
      <c r="I99" s="194">
        <f>IFERROR(IF(AND(I100,I119,I130,I131,I132,I133,I134,I135,I136,I140)="","",SUM(I100,I119,I130,I131,I132,I133,I134,I135,I136,I140)),"")</f>
        <v>32108</v>
      </c>
      <c r="J99" s="194">
        <f>IFERROR(IF(AND(J100,J119,J130,J131,J132,J133,J134,J135,J136,J140)="","",SUM(J100,J119,J130,J131,J132,J133,J134,J135,J136,J140)),"")</f>
        <v>26898</v>
      </c>
    </row>
    <row r="100" spans="1:919" s="37" customFormat="1" ht="13.5" customHeight="1">
      <c r="A100" s="45">
        <v>0.74</v>
      </c>
      <c r="B100" s="45">
        <v>2.2400000000000002</v>
      </c>
      <c r="C100" s="45" t="str">
        <f t="shared" si="2"/>
        <v/>
      </c>
      <c r="D100" s="45" t="str">
        <f t="shared" si="2"/>
        <v/>
      </c>
      <c r="E100" s="202" t="s">
        <v>1980</v>
      </c>
      <c r="F100" s="204" t="s">
        <v>2245</v>
      </c>
      <c r="G100" s="204"/>
      <c r="H100" s="205">
        <v>272</v>
      </c>
      <c r="I100" s="111" t="str">
        <f>IFERROR(IF(AND(I101,I102,I103,I104,I105,I106,I107,I108,I113,I114,I115,I116,I117,I118)="","",SUM(I101,I102,I103,I104,I105,I106,I107,I108,I113,I114,I115,I116,I117,I118)),"")</f>
        <v/>
      </c>
      <c r="J100" s="111" t="str">
        <f>IFERROR(IF(AND(J101,J102,J103,J104,J105,J106,J107,J108,J113,J114,J115,J116,J117,J118)="","",SUM(J101,J102,J103,J104,J105,J106,J107,J108,J113,J114,J115,J116,J117,J118)),"")</f>
        <v/>
      </c>
    </row>
    <row r="101" spans="1:919" s="37" customFormat="1" ht="13.5" customHeight="1">
      <c r="A101" s="45">
        <v>0.75</v>
      </c>
      <c r="B101" s="45">
        <v>2.25</v>
      </c>
      <c r="C101" s="45" t="str">
        <f t="shared" si="2"/>
        <v/>
      </c>
      <c r="D101" s="45" t="str">
        <f t="shared" si="2"/>
        <v/>
      </c>
      <c r="E101" s="202" t="s">
        <v>1983</v>
      </c>
      <c r="F101" s="203" t="s">
        <v>2246</v>
      </c>
      <c r="G101" s="204"/>
      <c r="H101" s="205">
        <v>273</v>
      </c>
      <c r="I101" s="112"/>
      <c r="J101" s="112"/>
    </row>
    <row r="102" spans="1:919" s="37" customFormat="1" ht="13.5" customHeight="1">
      <c r="A102" s="45">
        <v>0.76</v>
      </c>
      <c r="B102" s="45">
        <v>2.2599999999999998</v>
      </c>
      <c r="C102" s="45" t="str">
        <f t="shared" si="2"/>
        <v/>
      </c>
      <c r="D102" s="45" t="str">
        <f t="shared" si="2"/>
        <v/>
      </c>
      <c r="E102" s="202" t="s">
        <v>1985</v>
      </c>
      <c r="F102" s="203" t="s">
        <v>2247</v>
      </c>
      <c r="G102" s="204"/>
      <c r="H102" s="205">
        <v>274</v>
      </c>
      <c r="I102" s="112"/>
      <c r="J102" s="112"/>
    </row>
    <row r="103" spans="1:919" s="37" customFormat="1" ht="30" customHeight="1">
      <c r="A103" s="45">
        <v>0.77</v>
      </c>
      <c r="B103" s="45">
        <v>2.27</v>
      </c>
      <c r="C103" s="45" t="str">
        <f t="shared" si="2"/>
        <v/>
      </c>
      <c r="D103" s="45" t="str">
        <f t="shared" si="2"/>
        <v/>
      </c>
      <c r="E103" s="202" t="s">
        <v>1988</v>
      </c>
      <c r="F103" s="203" t="s">
        <v>2248</v>
      </c>
      <c r="G103" s="204"/>
      <c r="H103" s="205">
        <v>275</v>
      </c>
      <c r="I103" s="112"/>
      <c r="J103" s="112"/>
    </row>
    <row r="104" spans="1:919" s="37" customFormat="1" ht="13.5" customHeight="1">
      <c r="A104" s="45">
        <v>0.78</v>
      </c>
      <c r="B104" s="45">
        <v>2.2799999999999998</v>
      </c>
      <c r="C104" s="45" t="str">
        <f t="shared" si="2"/>
        <v/>
      </c>
      <c r="D104" s="45" t="str">
        <f t="shared" si="2"/>
        <v/>
      </c>
      <c r="E104" s="202" t="s">
        <v>1991</v>
      </c>
      <c r="F104" s="203" t="s">
        <v>2249</v>
      </c>
      <c r="G104" s="204"/>
      <c r="H104" s="205">
        <v>276</v>
      </c>
      <c r="I104" s="112"/>
      <c r="J104" s="112"/>
    </row>
    <row r="105" spans="1:919" s="37" customFormat="1" ht="13.5" customHeight="1">
      <c r="A105" s="45">
        <v>0.79</v>
      </c>
      <c r="B105" s="45">
        <v>2.29</v>
      </c>
      <c r="C105" s="45" t="str">
        <f t="shared" si="2"/>
        <v/>
      </c>
      <c r="D105" s="45" t="str">
        <f t="shared" si="2"/>
        <v/>
      </c>
      <c r="E105" s="202" t="s">
        <v>1994</v>
      </c>
      <c r="F105" s="203" t="s">
        <v>2250</v>
      </c>
      <c r="G105" s="204"/>
      <c r="H105" s="205">
        <v>277</v>
      </c>
      <c r="I105" s="112"/>
      <c r="J105" s="112"/>
    </row>
    <row r="106" spans="1:919" s="37" customFormat="1" ht="13.5" customHeight="1">
      <c r="A106" s="45">
        <v>0.8</v>
      </c>
      <c r="B106" s="45">
        <v>2.2999999999999998</v>
      </c>
      <c r="C106" s="45" t="str">
        <f t="shared" si="2"/>
        <v/>
      </c>
      <c r="D106" s="45" t="str">
        <f t="shared" si="2"/>
        <v/>
      </c>
      <c r="E106" s="202" t="s">
        <v>1997</v>
      </c>
      <c r="F106" s="203" t="s">
        <v>2251</v>
      </c>
      <c r="G106" s="204"/>
      <c r="H106" s="205">
        <v>278</v>
      </c>
      <c r="I106" s="112"/>
      <c r="J106" s="112"/>
    </row>
    <row r="107" spans="1:919" s="37" customFormat="1" ht="13.5" customHeight="1">
      <c r="A107" s="45">
        <v>0.81</v>
      </c>
      <c r="B107" s="45">
        <v>2.31</v>
      </c>
      <c r="C107" s="45" t="str">
        <f t="shared" si="2"/>
        <v/>
      </c>
      <c r="D107" s="45" t="str">
        <f t="shared" si="2"/>
        <v/>
      </c>
      <c r="E107" s="202" t="s">
        <v>2173</v>
      </c>
      <c r="F107" s="203" t="s">
        <v>2252</v>
      </c>
      <c r="G107" s="204"/>
      <c r="H107" s="205">
        <v>279</v>
      </c>
      <c r="I107" s="112"/>
      <c r="J107" s="112"/>
    </row>
    <row r="108" spans="1:919" s="37" customFormat="1" ht="13.5" customHeight="1">
      <c r="A108" s="45">
        <v>0.82</v>
      </c>
      <c r="B108" s="45">
        <v>2.3199999999999998</v>
      </c>
      <c r="C108" s="45" t="str">
        <f t="shared" si="2"/>
        <v/>
      </c>
      <c r="D108" s="45" t="str">
        <f t="shared" si="2"/>
        <v/>
      </c>
      <c r="E108" s="202" t="s">
        <v>2175</v>
      </c>
      <c r="F108" s="203" t="s">
        <v>2253</v>
      </c>
      <c r="G108" s="204"/>
      <c r="H108" s="205">
        <v>280</v>
      </c>
      <c r="I108" s="112"/>
      <c r="J108" s="112"/>
    </row>
    <row r="109" spans="1:919" ht="5.25" customHeight="1">
      <c r="E109" s="37"/>
      <c r="F109" s="37"/>
      <c r="G109" s="37"/>
      <c r="H109" s="37"/>
      <c r="I109" s="37"/>
    </row>
    <row r="110" spans="1:919" s="146" customFormat="1" ht="17.25" customHeight="1">
      <c r="E110" s="147"/>
      <c r="J110" s="148" t="s">
        <v>2254</v>
      </c>
    </row>
    <row r="111" spans="1:919" ht="33" customHeight="1">
      <c r="E111" s="177" t="s">
        <v>1974</v>
      </c>
      <c r="F111" s="178" t="s">
        <v>1969</v>
      </c>
      <c r="G111" s="178" t="s">
        <v>1975</v>
      </c>
      <c r="H111" s="179" t="s">
        <v>1976</v>
      </c>
      <c r="I111" s="196" t="str">
        <f>I16</f>
        <v>Od 01.01. do 31.12.
tekuće godine</v>
      </c>
      <c r="J111" s="196" t="str">
        <f>J16</f>
        <v>Od 01.01. do 31.12.
prethodne godine</v>
      </c>
    </row>
    <row r="112" spans="1:919" s="51" customFormat="1" ht="12.75" customHeight="1">
      <c r="A112" s="49"/>
      <c r="B112" s="49"/>
      <c r="C112" s="49"/>
      <c r="D112" s="49"/>
      <c r="E112" s="180">
        <v>1</v>
      </c>
      <c r="F112" s="181">
        <v>2</v>
      </c>
      <c r="G112" s="181">
        <v>3</v>
      </c>
      <c r="H112" s="182">
        <v>4</v>
      </c>
      <c r="I112" s="182">
        <v>5</v>
      </c>
      <c r="J112" s="182">
        <v>6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50"/>
      <c r="SD112" s="50"/>
      <c r="SE112" s="50"/>
      <c r="SF112" s="50"/>
      <c r="SG112" s="50"/>
      <c r="SH112" s="50"/>
      <c r="SI112" s="50"/>
      <c r="SJ112" s="50"/>
      <c r="SK112" s="50"/>
      <c r="SL112" s="50"/>
      <c r="SM112" s="50"/>
      <c r="SN112" s="50"/>
      <c r="SO112" s="50"/>
      <c r="SP112" s="50"/>
      <c r="SQ112" s="50"/>
      <c r="SR112" s="50"/>
      <c r="SS112" s="50"/>
      <c r="ST112" s="50"/>
      <c r="SU112" s="50"/>
      <c r="SV112" s="50"/>
      <c r="SW112" s="50"/>
      <c r="SX112" s="50"/>
      <c r="SY112" s="50"/>
      <c r="SZ112" s="50"/>
      <c r="TA112" s="50"/>
      <c r="TB112" s="50"/>
      <c r="TC112" s="50"/>
      <c r="TD112" s="50"/>
      <c r="TE112" s="50"/>
      <c r="TF112" s="50"/>
      <c r="TG112" s="50"/>
      <c r="TH112" s="50"/>
      <c r="TI112" s="50"/>
      <c r="TJ112" s="50"/>
      <c r="TK112" s="50"/>
      <c r="TL112" s="50"/>
      <c r="TM112" s="50"/>
      <c r="TN112" s="50"/>
      <c r="TO112" s="50"/>
      <c r="TP112" s="50"/>
      <c r="TQ112" s="50"/>
      <c r="TR112" s="50"/>
      <c r="TS112" s="50"/>
      <c r="TT112" s="50"/>
      <c r="TU112" s="50"/>
      <c r="TV112" s="50"/>
      <c r="TW112" s="50"/>
      <c r="TX112" s="50"/>
      <c r="TY112" s="50"/>
      <c r="TZ112" s="50"/>
      <c r="UA112" s="50"/>
      <c r="UB112" s="50"/>
      <c r="UC112" s="50"/>
      <c r="UD112" s="50"/>
      <c r="UE112" s="50"/>
      <c r="UF112" s="50"/>
      <c r="UG112" s="50"/>
      <c r="UH112" s="50"/>
      <c r="UI112" s="50"/>
      <c r="UJ112" s="50"/>
      <c r="UK112" s="50"/>
      <c r="UL112" s="50"/>
      <c r="UM112" s="50"/>
      <c r="UN112" s="50"/>
      <c r="UO112" s="50"/>
      <c r="UP112" s="50"/>
      <c r="UQ112" s="50"/>
      <c r="UR112" s="50"/>
      <c r="US112" s="50"/>
      <c r="UT112" s="50"/>
      <c r="UU112" s="50"/>
      <c r="UV112" s="50"/>
      <c r="UW112" s="50"/>
      <c r="UX112" s="50"/>
      <c r="UY112" s="50"/>
      <c r="UZ112" s="50"/>
      <c r="VA112" s="50"/>
      <c r="VB112" s="50"/>
      <c r="VC112" s="50"/>
      <c r="VD112" s="50"/>
      <c r="VE112" s="50"/>
      <c r="VF112" s="50"/>
      <c r="VG112" s="50"/>
      <c r="VH112" s="50"/>
      <c r="VI112" s="50"/>
      <c r="VJ112" s="50"/>
      <c r="VK112" s="50"/>
      <c r="VL112" s="50"/>
      <c r="VM112" s="50"/>
      <c r="VN112" s="50"/>
      <c r="VO112" s="50"/>
      <c r="VP112" s="50"/>
      <c r="VQ112" s="50"/>
      <c r="VR112" s="50"/>
      <c r="VS112" s="50"/>
      <c r="VT112" s="50"/>
      <c r="VU112" s="50"/>
      <c r="VV112" s="50"/>
      <c r="VW112" s="50"/>
      <c r="VX112" s="50"/>
      <c r="VY112" s="50"/>
      <c r="VZ112" s="50"/>
      <c r="WA112" s="50"/>
      <c r="WB112" s="50"/>
      <c r="WC112" s="50"/>
      <c r="WD112" s="50"/>
      <c r="WE112" s="50"/>
      <c r="WF112" s="50"/>
      <c r="WG112" s="50"/>
      <c r="WH112" s="50"/>
      <c r="WI112" s="50"/>
      <c r="WJ112" s="50"/>
      <c r="WK112" s="50"/>
      <c r="WL112" s="50"/>
      <c r="WM112" s="50"/>
      <c r="WN112" s="50"/>
      <c r="WO112" s="50"/>
      <c r="WP112" s="50"/>
      <c r="WQ112" s="50"/>
      <c r="WR112" s="50"/>
      <c r="WS112" s="50"/>
      <c r="WT112" s="50"/>
      <c r="WU112" s="50"/>
      <c r="WV112" s="50"/>
      <c r="WW112" s="50"/>
      <c r="WX112" s="50"/>
      <c r="WY112" s="50"/>
      <c r="WZ112" s="50"/>
      <c r="XA112" s="50"/>
      <c r="XB112" s="50"/>
      <c r="XC112" s="50"/>
      <c r="XD112" s="50"/>
      <c r="XE112" s="50"/>
      <c r="XF112" s="50"/>
      <c r="XG112" s="50"/>
      <c r="XH112" s="50"/>
      <c r="XI112" s="50"/>
      <c r="XJ112" s="50"/>
      <c r="XK112" s="50"/>
      <c r="XL112" s="50"/>
      <c r="XM112" s="50"/>
      <c r="XN112" s="50"/>
      <c r="XO112" s="50"/>
      <c r="XP112" s="50"/>
      <c r="XQ112" s="50"/>
      <c r="XR112" s="50"/>
      <c r="XS112" s="50"/>
      <c r="XT112" s="50"/>
      <c r="XU112" s="50"/>
      <c r="XV112" s="50"/>
      <c r="XW112" s="50"/>
      <c r="XX112" s="50"/>
      <c r="XY112" s="50"/>
      <c r="XZ112" s="50"/>
      <c r="YA112" s="50"/>
      <c r="YB112" s="50"/>
      <c r="YC112" s="50"/>
      <c r="YD112" s="50"/>
      <c r="YE112" s="50"/>
      <c r="YF112" s="50"/>
      <c r="YG112" s="50"/>
      <c r="YH112" s="50"/>
      <c r="YI112" s="50"/>
      <c r="YJ112" s="50"/>
      <c r="YK112" s="50"/>
      <c r="YL112" s="50"/>
      <c r="YM112" s="50"/>
      <c r="YN112" s="50"/>
      <c r="YO112" s="50"/>
      <c r="YP112" s="50"/>
      <c r="YQ112" s="50"/>
      <c r="YR112" s="50"/>
      <c r="YS112" s="50"/>
      <c r="YT112" s="50"/>
      <c r="YU112" s="50"/>
      <c r="YV112" s="50"/>
      <c r="YW112" s="50"/>
      <c r="YX112" s="50"/>
      <c r="YY112" s="50"/>
      <c r="YZ112" s="50"/>
      <c r="ZA112" s="50"/>
      <c r="ZB112" s="50"/>
      <c r="ZC112" s="50"/>
      <c r="ZD112" s="50"/>
      <c r="ZE112" s="50"/>
      <c r="ZF112" s="50"/>
      <c r="ZG112" s="50"/>
      <c r="ZH112" s="50"/>
      <c r="ZI112" s="50"/>
      <c r="ZJ112" s="50"/>
      <c r="ZK112" s="50"/>
      <c r="ZL112" s="50"/>
      <c r="ZM112" s="50"/>
      <c r="ZN112" s="50"/>
      <c r="ZO112" s="50"/>
      <c r="ZP112" s="50"/>
      <c r="ZQ112" s="50"/>
      <c r="ZR112" s="50"/>
      <c r="ZS112" s="50"/>
      <c r="ZT112" s="50"/>
      <c r="ZU112" s="50"/>
      <c r="ZV112" s="50"/>
      <c r="ZW112" s="50"/>
      <c r="ZX112" s="50"/>
      <c r="ZY112" s="50"/>
      <c r="ZZ112" s="50"/>
      <c r="AAA112" s="50"/>
      <c r="AAB112" s="50"/>
      <c r="AAC112" s="50"/>
      <c r="AAD112" s="50"/>
      <c r="AAE112" s="50"/>
      <c r="AAF112" s="50"/>
      <c r="AAG112" s="50"/>
      <c r="AAH112" s="50"/>
      <c r="AAI112" s="50"/>
      <c r="AAJ112" s="50"/>
      <c r="AAK112" s="50"/>
      <c r="AAL112" s="50"/>
      <c r="AAM112" s="50"/>
      <c r="AAN112" s="50"/>
      <c r="AAO112" s="50"/>
      <c r="AAP112" s="50"/>
      <c r="AAQ112" s="50"/>
      <c r="AAR112" s="50"/>
      <c r="AAS112" s="50"/>
      <c r="AAT112" s="50"/>
      <c r="AAU112" s="50"/>
      <c r="AAV112" s="50"/>
      <c r="AAW112" s="50"/>
      <c r="AAX112" s="50"/>
      <c r="AAY112" s="50"/>
      <c r="AAZ112" s="50"/>
      <c r="ABA112" s="50"/>
      <c r="ABB112" s="50"/>
      <c r="ABC112" s="50"/>
      <c r="ABD112" s="50"/>
      <c r="ABE112" s="50"/>
      <c r="ABF112" s="50"/>
      <c r="ABG112" s="50"/>
      <c r="ABH112" s="50"/>
      <c r="ABI112" s="50"/>
      <c r="ABJ112" s="50"/>
      <c r="ABK112" s="50"/>
      <c r="ABL112" s="50"/>
      <c r="ABM112" s="50"/>
      <c r="ABN112" s="50"/>
      <c r="ABO112" s="50"/>
      <c r="ABP112" s="50"/>
      <c r="ABQ112" s="50"/>
      <c r="ABR112" s="50"/>
      <c r="ABS112" s="50"/>
      <c r="ABT112" s="50"/>
      <c r="ABU112" s="50"/>
      <c r="ABV112" s="50"/>
      <c r="ABW112" s="50"/>
      <c r="ABX112" s="50"/>
      <c r="ABY112" s="50"/>
      <c r="ABZ112" s="50"/>
      <c r="ACA112" s="50"/>
      <c r="ACB112" s="50"/>
      <c r="ACC112" s="50"/>
      <c r="ACD112" s="50"/>
      <c r="ACE112" s="50"/>
      <c r="ACF112" s="50"/>
      <c r="ACG112" s="50"/>
      <c r="ACH112" s="50"/>
      <c r="ACI112" s="50"/>
      <c r="ACJ112" s="50"/>
      <c r="ACK112" s="50"/>
      <c r="ACL112" s="50"/>
      <c r="ACM112" s="50"/>
      <c r="ACN112" s="50"/>
      <c r="ACO112" s="50"/>
      <c r="ACP112" s="50"/>
      <c r="ACQ112" s="50"/>
      <c r="ACR112" s="50"/>
      <c r="ACS112" s="50"/>
      <c r="ACT112" s="50"/>
      <c r="ACU112" s="50"/>
      <c r="ACV112" s="50"/>
      <c r="ACW112" s="50"/>
      <c r="ACX112" s="50"/>
      <c r="ACY112" s="50"/>
      <c r="ACZ112" s="50"/>
      <c r="ADA112" s="50"/>
      <c r="ADB112" s="50"/>
      <c r="ADC112" s="50"/>
      <c r="ADD112" s="50"/>
      <c r="ADE112" s="50"/>
      <c r="ADF112" s="50"/>
      <c r="ADG112" s="50"/>
      <c r="ADH112" s="50"/>
      <c r="ADI112" s="50"/>
      <c r="ADJ112" s="50"/>
      <c r="ADK112" s="50"/>
      <c r="ADL112" s="50"/>
      <c r="ADM112" s="50"/>
      <c r="ADN112" s="50"/>
      <c r="ADO112" s="50"/>
      <c r="ADP112" s="50"/>
      <c r="ADQ112" s="50"/>
      <c r="ADR112" s="50"/>
      <c r="ADS112" s="50"/>
      <c r="ADT112" s="50"/>
      <c r="ADU112" s="50"/>
      <c r="ADV112" s="50"/>
      <c r="ADW112" s="50"/>
      <c r="ADX112" s="50"/>
      <c r="ADY112" s="50"/>
      <c r="ADZ112" s="50"/>
      <c r="AEA112" s="50"/>
      <c r="AEB112" s="50"/>
      <c r="AEC112" s="50"/>
      <c r="AED112" s="50"/>
      <c r="AEE112" s="50"/>
      <c r="AEF112" s="50"/>
      <c r="AEG112" s="50"/>
      <c r="AEH112" s="50"/>
      <c r="AEI112" s="50"/>
      <c r="AEJ112" s="50"/>
      <c r="AEK112" s="50"/>
      <c r="AEL112" s="50"/>
      <c r="AEM112" s="50"/>
      <c r="AEN112" s="50"/>
      <c r="AEO112" s="50"/>
      <c r="AEP112" s="50"/>
      <c r="AEQ112" s="50"/>
      <c r="AER112" s="50"/>
      <c r="AES112" s="50"/>
      <c r="AET112" s="50"/>
      <c r="AEU112" s="50"/>
      <c r="AEV112" s="50"/>
      <c r="AEW112" s="50"/>
      <c r="AEX112" s="50"/>
      <c r="AEY112" s="50"/>
      <c r="AEZ112" s="50"/>
      <c r="AFA112" s="50"/>
      <c r="AFB112" s="50"/>
      <c r="AFC112" s="50"/>
      <c r="AFD112" s="50"/>
      <c r="AFE112" s="50"/>
      <c r="AFF112" s="50"/>
      <c r="AFG112" s="50"/>
      <c r="AFH112" s="50"/>
      <c r="AFI112" s="50"/>
      <c r="AFJ112" s="50"/>
      <c r="AFK112" s="50"/>
      <c r="AFL112" s="50"/>
      <c r="AFM112" s="50"/>
      <c r="AFN112" s="50"/>
      <c r="AFO112" s="50"/>
      <c r="AFP112" s="50"/>
      <c r="AFQ112" s="50"/>
      <c r="AFR112" s="50"/>
      <c r="AFS112" s="50"/>
      <c r="AFT112" s="50"/>
      <c r="AFU112" s="50"/>
      <c r="AFV112" s="50"/>
      <c r="AFW112" s="50"/>
      <c r="AFX112" s="50"/>
      <c r="AFY112" s="50"/>
      <c r="AFZ112" s="50"/>
      <c r="AGA112" s="50"/>
      <c r="AGB112" s="50"/>
      <c r="AGC112" s="50"/>
      <c r="AGD112" s="50"/>
      <c r="AGE112" s="50"/>
      <c r="AGF112" s="50"/>
      <c r="AGG112" s="50"/>
      <c r="AGH112" s="50"/>
      <c r="AGI112" s="50"/>
      <c r="AGJ112" s="50"/>
      <c r="AGK112" s="50"/>
      <c r="AGL112" s="50"/>
      <c r="AGM112" s="50"/>
      <c r="AGN112" s="50"/>
      <c r="AGO112" s="50"/>
      <c r="AGP112" s="50"/>
      <c r="AGQ112" s="50"/>
      <c r="AGR112" s="50"/>
      <c r="AGS112" s="50"/>
      <c r="AGT112" s="50"/>
      <c r="AGU112" s="50"/>
      <c r="AGV112" s="50"/>
      <c r="AGW112" s="50"/>
      <c r="AGX112" s="50"/>
      <c r="AGY112" s="50"/>
      <c r="AGZ112" s="50"/>
      <c r="AHA112" s="50"/>
      <c r="AHB112" s="50"/>
      <c r="AHC112" s="50"/>
      <c r="AHD112" s="50"/>
      <c r="AHE112" s="50"/>
      <c r="AHF112" s="50"/>
      <c r="AHG112" s="50"/>
      <c r="AHH112" s="50"/>
      <c r="AHI112" s="50"/>
      <c r="AHJ112" s="50"/>
      <c r="AHK112" s="50"/>
      <c r="AHL112" s="50"/>
      <c r="AHM112" s="50"/>
      <c r="AHN112" s="50"/>
      <c r="AHO112" s="50"/>
      <c r="AHP112" s="50"/>
      <c r="AHQ112" s="50"/>
      <c r="AHR112" s="50"/>
      <c r="AHS112" s="50"/>
      <c r="AHT112" s="50"/>
      <c r="AHU112" s="50"/>
      <c r="AHV112" s="50"/>
      <c r="AHW112" s="50"/>
      <c r="AHX112" s="50"/>
      <c r="AHY112" s="50"/>
      <c r="AHZ112" s="50"/>
      <c r="AIA112" s="50"/>
      <c r="AIB112" s="50"/>
      <c r="AIC112" s="50"/>
      <c r="AID112" s="50"/>
      <c r="AIE112" s="50"/>
      <c r="AIF112" s="50"/>
      <c r="AIG112" s="50"/>
      <c r="AIH112" s="50"/>
      <c r="AII112" s="50"/>
    </row>
    <row r="113" spans="1:10" s="37" customFormat="1" ht="13.5" customHeight="1">
      <c r="A113" s="45">
        <v>0.83</v>
      </c>
      <c r="B113" s="45">
        <v>2.33</v>
      </c>
      <c r="C113" s="45" t="str">
        <f>IF(LEN(I113)=0,"",1+ABS((I113*A113)/LEN(I113))+A113)</f>
        <v/>
      </c>
      <c r="D113" s="45" t="str">
        <f>IF(LEN(J113)=0,"",1+ABS((J113*B113)/LEN(J113))+B113)</f>
        <v/>
      </c>
      <c r="E113" s="202" t="s">
        <v>2177</v>
      </c>
      <c r="F113" s="203" t="s">
        <v>2255</v>
      </c>
      <c r="G113" s="204"/>
      <c r="H113" s="205">
        <v>281</v>
      </c>
      <c r="I113" s="112"/>
      <c r="J113" s="112"/>
    </row>
    <row r="114" spans="1:10" s="37" customFormat="1" ht="13.5" customHeight="1">
      <c r="A114" s="45">
        <v>0.84</v>
      </c>
      <c r="B114" s="45">
        <v>2.34</v>
      </c>
      <c r="C114" s="45" t="str">
        <f>IF(LEN(I113)=0,"",1+ABS((I113*A114)/LEN(I113))+A114)</f>
        <v/>
      </c>
      <c r="D114" s="45" t="str">
        <f t="shared" ref="D114:D128" si="3">IF(LEN(J114)=0,"",1+ABS((J114*B114)/LEN(J114))+B114)</f>
        <v/>
      </c>
      <c r="E114" s="202" t="s">
        <v>2179</v>
      </c>
      <c r="F114" s="203" t="s">
        <v>2256</v>
      </c>
      <c r="G114" s="204"/>
      <c r="H114" s="205">
        <v>282</v>
      </c>
      <c r="I114" s="251"/>
      <c r="J114" s="112"/>
    </row>
    <row r="115" spans="1:10" s="37" customFormat="1" ht="13.5" customHeight="1">
      <c r="A115" s="45">
        <v>0.85</v>
      </c>
      <c r="B115" s="45">
        <v>2.35</v>
      </c>
      <c r="C115" s="45" t="str">
        <f t="shared" ref="C115:C128" si="4">IF(LEN(I115)=0,"",1+ABS((I115*A115)/LEN(I115))+A115)</f>
        <v/>
      </c>
      <c r="D115" s="45" t="str">
        <f t="shared" si="3"/>
        <v/>
      </c>
      <c r="E115" s="202" t="s">
        <v>2181</v>
      </c>
      <c r="F115" s="203" t="s">
        <v>2257</v>
      </c>
      <c r="G115" s="204"/>
      <c r="H115" s="205">
        <v>283</v>
      </c>
      <c r="I115" s="112"/>
      <c r="J115" s="112"/>
    </row>
    <row r="116" spans="1:10" s="37" customFormat="1" ht="13.5" customHeight="1">
      <c r="A116" s="45">
        <v>0.86</v>
      </c>
      <c r="B116" s="45">
        <v>2.36</v>
      </c>
      <c r="C116" s="45" t="str">
        <f t="shared" si="4"/>
        <v/>
      </c>
      <c r="D116" s="45" t="str">
        <f t="shared" si="3"/>
        <v/>
      </c>
      <c r="E116" s="202" t="s">
        <v>2183</v>
      </c>
      <c r="F116" s="203" t="s">
        <v>2258</v>
      </c>
      <c r="G116" s="204"/>
      <c r="H116" s="205">
        <v>284</v>
      </c>
      <c r="I116" s="112"/>
      <c r="J116" s="112"/>
    </row>
    <row r="117" spans="1:10" s="37" customFormat="1" ht="13.5" customHeight="1">
      <c r="A117" s="45">
        <v>0.87</v>
      </c>
      <c r="B117" s="45">
        <v>2.37</v>
      </c>
      <c r="C117" s="45" t="str">
        <f t="shared" si="4"/>
        <v/>
      </c>
      <c r="D117" s="45" t="str">
        <f t="shared" si="3"/>
        <v/>
      </c>
      <c r="E117" s="202" t="s">
        <v>2185</v>
      </c>
      <c r="F117" s="203" t="s">
        <v>2259</v>
      </c>
      <c r="G117" s="204"/>
      <c r="H117" s="205">
        <v>285</v>
      </c>
      <c r="I117" s="112"/>
      <c r="J117" s="112"/>
    </row>
    <row r="118" spans="1:10" s="37" customFormat="1" ht="13.5" customHeight="1">
      <c r="A118" s="45">
        <v>0.88</v>
      </c>
      <c r="B118" s="45">
        <v>2.38</v>
      </c>
      <c r="C118" s="45" t="str">
        <f t="shared" si="4"/>
        <v/>
      </c>
      <c r="D118" s="45" t="str">
        <f t="shared" si="3"/>
        <v/>
      </c>
      <c r="E118" s="202" t="s">
        <v>2187</v>
      </c>
      <c r="F118" s="203" t="s">
        <v>2260</v>
      </c>
      <c r="G118" s="204"/>
      <c r="H118" s="205">
        <v>286</v>
      </c>
      <c r="I118" s="112"/>
      <c r="J118" s="112"/>
    </row>
    <row r="119" spans="1:10" s="37" customFormat="1" ht="13.5" customHeight="1">
      <c r="A119" s="45">
        <v>0.89</v>
      </c>
      <c r="B119" s="45">
        <v>2.39</v>
      </c>
      <c r="C119" s="45" t="str">
        <f t="shared" si="4"/>
        <v/>
      </c>
      <c r="D119" s="45">
        <f t="shared" si="3"/>
        <v>732.34</v>
      </c>
      <c r="E119" s="202" t="s">
        <v>1999</v>
      </c>
      <c r="F119" s="204" t="s">
        <v>2261</v>
      </c>
      <c r="G119" s="204"/>
      <c r="H119" s="205">
        <v>287</v>
      </c>
      <c r="I119" s="111" t="str">
        <f t="array" ref="I119">IF(AND(ISBLANK(I120:I129)),"",SUM(I120:I129))</f>
        <v/>
      </c>
      <c r="J119" s="111">
        <f t="array" ref="J119">IF(AND(ISBLANK(J120:J129)),"",SUM(J120:J129))</f>
        <v>1220</v>
      </c>
    </row>
    <row r="120" spans="1:10" s="37" customFormat="1" ht="13.5" customHeight="1">
      <c r="A120" s="45">
        <v>0.9</v>
      </c>
      <c r="B120" s="45">
        <v>2.4</v>
      </c>
      <c r="C120" s="45" t="str">
        <f t="shared" si="4"/>
        <v/>
      </c>
      <c r="D120" s="45">
        <f t="shared" si="3"/>
        <v>735.4</v>
      </c>
      <c r="E120" s="202" t="s">
        <v>2002</v>
      </c>
      <c r="F120" s="203" t="s">
        <v>2262</v>
      </c>
      <c r="G120" s="204"/>
      <c r="H120" s="205">
        <v>288</v>
      </c>
      <c r="I120" s="112"/>
      <c r="J120" s="112">
        <v>1220</v>
      </c>
    </row>
    <row r="121" spans="1:10" s="37" customFormat="1" ht="13.5" customHeight="1">
      <c r="A121" s="45">
        <v>0.91</v>
      </c>
      <c r="B121" s="45">
        <v>2.41</v>
      </c>
      <c r="C121" s="45" t="str">
        <f t="shared" si="4"/>
        <v/>
      </c>
      <c r="D121" s="45" t="str">
        <f t="shared" si="3"/>
        <v/>
      </c>
      <c r="E121" s="202" t="s">
        <v>2004</v>
      </c>
      <c r="F121" s="203" t="s">
        <v>2263</v>
      </c>
      <c r="G121" s="204"/>
      <c r="H121" s="205">
        <v>289</v>
      </c>
      <c r="I121" s="112"/>
      <c r="J121" s="112"/>
    </row>
    <row r="122" spans="1:10" s="37" customFormat="1" ht="13.5" customHeight="1">
      <c r="A122" s="45">
        <v>0.92</v>
      </c>
      <c r="B122" s="45">
        <v>2.42</v>
      </c>
      <c r="C122" s="45" t="str">
        <f t="shared" si="4"/>
        <v/>
      </c>
      <c r="D122" s="45" t="str">
        <f t="shared" si="3"/>
        <v/>
      </c>
      <c r="E122" s="202" t="s">
        <v>2005</v>
      </c>
      <c r="F122" s="207" t="s">
        <v>2264</v>
      </c>
      <c r="G122" s="204"/>
      <c r="H122" s="205">
        <v>290</v>
      </c>
      <c r="I122" s="112"/>
      <c r="J122" s="112"/>
    </row>
    <row r="123" spans="1:10" s="37" customFormat="1" ht="30" customHeight="1">
      <c r="A123" s="45">
        <v>0.93</v>
      </c>
      <c r="B123" s="45">
        <v>2.4300000000000002</v>
      </c>
      <c r="C123" s="45" t="str">
        <f t="shared" si="4"/>
        <v/>
      </c>
      <c r="D123" s="45" t="str">
        <f t="shared" si="3"/>
        <v/>
      </c>
      <c r="E123" s="202" t="s">
        <v>2007</v>
      </c>
      <c r="F123" s="203" t="s">
        <v>2265</v>
      </c>
      <c r="G123" s="204"/>
      <c r="H123" s="205">
        <v>291</v>
      </c>
      <c r="I123" s="112"/>
      <c r="J123" s="112"/>
    </row>
    <row r="124" spans="1:10" s="37" customFormat="1" ht="13.5" customHeight="1">
      <c r="A124" s="45">
        <v>0.94</v>
      </c>
      <c r="B124" s="45">
        <v>2.44</v>
      </c>
      <c r="C124" s="45" t="str">
        <f t="shared" si="4"/>
        <v/>
      </c>
      <c r="D124" s="45" t="str">
        <f t="shared" si="3"/>
        <v/>
      </c>
      <c r="E124" s="202" t="s">
        <v>2194</v>
      </c>
      <c r="F124" s="203" t="s">
        <v>2266</v>
      </c>
      <c r="G124" s="204"/>
      <c r="H124" s="205">
        <v>292</v>
      </c>
      <c r="I124" s="112"/>
      <c r="J124" s="112"/>
    </row>
    <row r="125" spans="1:10" s="37" customFormat="1" ht="13.5" customHeight="1">
      <c r="A125" s="45">
        <v>0.95</v>
      </c>
      <c r="B125" s="45">
        <v>2.4500000000000002</v>
      </c>
      <c r="C125" s="45" t="str">
        <f t="shared" si="4"/>
        <v/>
      </c>
      <c r="D125" s="45" t="str">
        <f t="shared" si="3"/>
        <v/>
      </c>
      <c r="E125" s="202" t="s">
        <v>2196</v>
      </c>
      <c r="F125" s="203" t="s">
        <v>2267</v>
      </c>
      <c r="G125" s="204"/>
      <c r="H125" s="205">
        <v>293</v>
      </c>
      <c r="I125" s="112"/>
      <c r="J125" s="112"/>
    </row>
    <row r="126" spans="1:10" s="37" customFormat="1" ht="13.5" customHeight="1">
      <c r="A126" s="45">
        <v>0.96</v>
      </c>
      <c r="B126" s="45">
        <v>2.46</v>
      </c>
      <c r="C126" s="45" t="str">
        <f t="shared" si="4"/>
        <v/>
      </c>
      <c r="D126" s="45" t="str">
        <f t="shared" si="3"/>
        <v/>
      </c>
      <c r="E126" s="202" t="s">
        <v>2198</v>
      </c>
      <c r="F126" s="203" t="s">
        <v>2268</v>
      </c>
      <c r="G126" s="204"/>
      <c r="H126" s="205">
        <v>294</v>
      </c>
      <c r="I126" s="112"/>
      <c r="J126" s="112"/>
    </row>
    <row r="127" spans="1:10" s="37" customFormat="1" ht="13.5" customHeight="1">
      <c r="A127" s="45">
        <v>0.97</v>
      </c>
      <c r="B127" s="45">
        <v>2.4700000000000002</v>
      </c>
      <c r="C127" s="45" t="str">
        <f t="shared" si="4"/>
        <v/>
      </c>
      <c r="D127" s="45" t="str">
        <f t="shared" si="3"/>
        <v/>
      </c>
      <c r="E127" s="202" t="s">
        <v>2200</v>
      </c>
      <c r="F127" s="207" t="s">
        <v>2269</v>
      </c>
      <c r="G127" s="204"/>
      <c r="H127" s="205">
        <v>295</v>
      </c>
      <c r="I127" s="112"/>
      <c r="J127" s="112"/>
    </row>
    <row r="128" spans="1:10" s="37" customFormat="1" ht="13.5" customHeight="1">
      <c r="A128" s="45">
        <v>0.98</v>
      </c>
      <c r="B128" s="45">
        <v>2.48</v>
      </c>
      <c r="C128" s="45" t="str">
        <f t="shared" si="4"/>
        <v/>
      </c>
      <c r="D128" s="45" t="str">
        <f t="shared" si="3"/>
        <v/>
      </c>
      <c r="E128" s="202" t="s">
        <v>2202</v>
      </c>
      <c r="F128" s="207" t="s">
        <v>2270</v>
      </c>
      <c r="G128" s="204"/>
      <c r="H128" s="205">
        <v>296</v>
      </c>
      <c r="I128" s="112"/>
      <c r="J128" s="112"/>
    </row>
    <row r="129" spans="1:10" s="37" customFormat="1" ht="13.5" customHeight="1">
      <c r="A129" s="45">
        <v>0.99</v>
      </c>
      <c r="B129" s="45">
        <v>2.4900000000000002</v>
      </c>
      <c r="C129" s="45" t="str">
        <f t="shared" ref="C129:D147" si="5">IF(LEN(I129)=0,"",1+ABS((I129*A129)/LEN(I129))+A129)</f>
        <v/>
      </c>
      <c r="D129" s="45" t="str">
        <f t="shared" si="5"/>
        <v/>
      </c>
      <c r="E129" s="202" t="s">
        <v>2204</v>
      </c>
      <c r="F129" s="207" t="s">
        <v>2271</v>
      </c>
      <c r="G129" s="204"/>
      <c r="H129" s="205">
        <v>297</v>
      </c>
      <c r="I129" s="112"/>
      <c r="J129" s="112"/>
    </row>
    <row r="130" spans="1:10" s="37" customFormat="1" ht="13.5" customHeight="1">
      <c r="A130" s="45">
        <v>1.01</v>
      </c>
      <c r="B130" s="45">
        <v>2.5</v>
      </c>
      <c r="C130" s="45" t="str">
        <f t="shared" si="5"/>
        <v/>
      </c>
      <c r="D130" s="45" t="str">
        <f t="shared" si="5"/>
        <v/>
      </c>
      <c r="E130" s="202" t="s">
        <v>2009</v>
      </c>
      <c r="F130" s="204" t="s">
        <v>2272</v>
      </c>
      <c r="G130" s="204"/>
      <c r="H130" s="205">
        <v>298</v>
      </c>
      <c r="I130" s="112"/>
      <c r="J130" s="112"/>
    </row>
    <row r="131" spans="1:10" s="37" customFormat="1" ht="13.5" customHeight="1">
      <c r="A131" s="45">
        <v>1.02</v>
      </c>
      <c r="B131" s="45">
        <v>2.5099999999999998</v>
      </c>
      <c r="C131" s="45" t="str">
        <f t="shared" si="5"/>
        <v/>
      </c>
      <c r="D131" s="45" t="str">
        <f t="shared" si="5"/>
        <v/>
      </c>
      <c r="E131" s="202" t="s">
        <v>2012</v>
      </c>
      <c r="F131" s="204" t="s">
        <v>2273</v>
      </c>
      <c r="G131" s="204"/>
      <c r="H131" s="205">
        <v>299</v>
      </c>
      <c r="I131" s="112"/>
      <c r="J131" s="112"/>
    </row>
    <row r="132" spans="1:10" s="37" customFormat="1" ht="13.5" customHeight="1">
      <c r="A132" s="45">
        <v>1.03</v>
      </c>
      <c r="B132" s="45">
        <v>2.52</v>
      </c>
      <c r="C132" s="45" t="str">
        <f t="shared" si="5"/>
        <v/>
      </c>
      <c r="D132" s="45" t="str">
        <f t="shared" si="5"/>
        <v/>
      </c>
      <c r="E132" s="202" t="s">
        <v>2024</v>
      </c>
      <c r="F132" s="204" t="s">
        <v>2274</v>
      </c>
      <c r="G132" s="204"/>
      <c r="H132" s="205">
        <v>300</v>
      </c>
      <c r="I132" s="112"/>
      <c r="J132" s="112"/>
    </row>
    <row r="133" spans="1:10" s="37" customFormat="1" ht="13.5" customHeight="1">
      <c r="A133" s="45">
        <v>1.04</v>
      </c>
      <c r="B133" s="45">
        <v>2.5299999999999998</v>
      </c>
      <c r="C133" s="45" t="str">
        <f t="shared" si="5"/>
        <v/>
      </c>
      <c r="D133" s="45" t="str">
        <f t="shared" si="5"/>
        <v/>
      </c>
      <c r="E133" s="202" t="s">
        <v>2027</v>
      </c>
      <c r="F133" s="204" t="s">
        <v>2275</v>
      </c>
      <c r="G133" s="204"/>
      <c r="H133" s="205">
        <v>301</v>
      </c>
      <c r="I133" s="112"/>
      <c r="J133" s="112"/>
    </row>
    <row r="134" spans="1:10" s="37" customFormat="1" ht="13.5" customHeight="1">
      <c r="A134" s="45">
        <v>1.05</v>
      </c>
      <c r="B134" s="45">
        <v>2.54</v>
      </c>
      <c r="C134" s="45" t="str">
        <f t="shared" si="5"/>
        <v/>
      </c>
      <c r="D134" s="45" t="str">
        <f t="shared" si="5"/>
        <v/>
      </c>
      <c r="E134" s="202" t="s">
        <v>2029</v>
      </c>
      <c r="F134" s="204" t="s">
        <v>2276</v>
      </c>
      <c r="G134" s="204"/>
      <c r="H134" s="205">
        <v>302</v>
      </c>
      <c r="I134" s="112"/>
      <c r="J134" s="112"/>
    </row>
    <row r="135" spans="1:10" s="37" customFormat="1" ht="13.5" customHeight="1">
      <c r="A135" s="45">
        <v>1.06</v>
      </c>
      <c r="B135" s="45">
        <v>2.5499999999999998</v>
      </c>
      <c r="C135" s="45" t="str">
        <f t="shared" si="5"/>
        <v/>
      </c>
      <c r="D135" s="45" t="str">
        <f t="shared" si="5"/>
        <v/>
      </c>
      <c r="E135" s="202" t="s">
        <v>2032</v>
      </c>
      <c r="F135" s="204" t="s">
        <v>2277</v>
      </c>
      <c r="G135" s="204"/>
      <c r="H135" s="205">
        <v>303</v>
      </c>
      <c r="I135" s="112"/>
      <c r="J135" s="112"/>
    </row>
    <row r="136" spans="1:10" s="37" customFormat="1" ht="13.5" customHeight="1">
      <c r="A136" s="45">
        <v>1.07</v>
      </c>
      <c r="B136" s="45">
        <v>2.56</v>
      </c>
      <c r="C136" s="45">
        <f t="shared" si="5"/>
        <v>1896.2375</v>
      </c>
      <c r="D136" s="45">
        <f t="shared" si="5"/>
        <v>582.12</v>
      </c>
      <c r="E136" s="202" t="s">
        <v>2034</v>
      </c>
      <c r="F136" s="204" t="s">
        <v>2278</v>
      </c>
      <c r="G136" s="204"/>
      <c r="H136" s="205">
        <v>304</v>
      </c>
      <c r="I136" s="111">
        <f t="array" ref="I136">IF(AND(ISBLANK(I137:I139)),"",SUM(I137:I139))</f>
        <v>7081</v>
      </c>
      <c r="J136" s="111">
        <f t="array" ref="J136">IF(AND(ISBLANK(J137:J139)),"",SUM(J137:J139))</f>
        <v>678</v>
      </c>
    </row>
    <row r="137" spans="1:10" s="37" customFormat="1" ht="13.5" customHeight="1">
      <c r="A137" s="45">
        <v>1.08</v>
      </c>
      <c r="B137" s="45">
        <v>2.5699999999999901</v>
      </c>
      <c r="C137" s="45">
        <f t="shared" si="5"/>
        <v>1913.95</v>
      </c>
      <c r="D137" s="45">
        <f t="shared" si="5"/>
        <v>584.38999999999771</v>
      </c>
      <c r="E137" s="202" t="s">
        <v>2214</v>
      </c>
      <c r="F137" s="203" t="s">
        <v>2279</v>
      </c>
      <c r="G137" s="204"/>
      <c r="H137" s="205">
        <v>305</v>
      </c>
      <c r="I137" s="112">
        <v>7081</v>
      </c>
      <c r="J137" s="112">
        <v>678</v>
      </c>
    </row>
    <row r="138" spans="1:10" s="37" customFormat="1" ht="13.5" customHeight="1">
      <c r="A138" s="45">
        <v>1.0900000000000001</v>
      </c>
      <c r="B138" s="45">
        <v>2.58</v>
      </c>
      <c r="C138" s="45" t="str">
        <f t="shared" si="5"/>
        <v/>
      </c>
      <c r="D138" s="45" t="str">
        <f t="shared" si="5"/>
        <v/>
      </c>
      <c r="E138" s="202" t="s">
        <v>2216</v>
      </c>
      <c r="F138" s="203" t="s">
        <v>2280</v>
      </c>
      <c r="G138" s="204"/>
      <c r="H138" s="205">
        <v>306</v>
      </c>
      <c r="I138" s="112"/>
      <c r="J138" s="112"/>
    </row>
    <row r="139" spans="1:10" s="37" customFormat="1" ht="13.5" customHeight="1">
      <c r="A139" s="45">
        <v>1.1000000000000001</v>
      </c>
      <c r="B139" s="45">
        <v>2.5899999999999901</v>
      </c>
      <c r="C139" s="45" t="str">
        <f t="shared" si="5"/>
        <v/>
      </c>
      <c r="D139" s="45" t="str">
        <f t="shared" si="5"/>
        <v/>
      </c>
      <c r="E139" s="202" t="s">
        <v>2218</v>
      </c>
      <c r="F139" s="203" t="s">
        <v>2281</v>
      </c>
      <c r="G139" s="204"/>
      <c r="H139" s="205">
        <v>307</v>
      </c>
      <c r="I139" s="112"/>
      <c r="J139" s="112"/>
    </row>
    <row r="140" spans="1:10" s="37" customFormat="1" ht="13.5" customHeight="1">
      <c r="A140" s="45">
        <v>1.1100000000000001</v>
      </c>
      <c r="B140" s="45">
        <v>2.6</v>
      </c>
      <c r="C140" s="45">
        <f t="shared" si="5"/>
        <v>5558.1040000000003</v>
      </c>
      <c r="D140" s="45">
        <f t="shared" si="5"/>
        <v>13003.6</v>
      </c>
      <c r="E140" s="202" t="s">
        <v>2037</v>
      </c>
      <c r="F140" s="204" t="s">
        <v>2282</v>
      </c>
      <c r="G140" s="204"/>
      <c r="H140" s="238">
        <v>308</v>
      </c>
      <c r="I140" s="112">
        <v>25027</v>
      </c>
      <c r="J140" s="112">
        <v>25000</v>
      </c>
    </row>
    <row r="141" spans="1:10" s="37" customFormat="1" ht="13.5" customHeight="1">
      <c r="A141" s="45">
        <v>1.1200000000000001</v>
      </c>
      <c r="B141" s="45">
        <v>2.6099999999999901</v>
      </c>
      <c r="C141" s="45">
        <f t="shared" si="5"/>
        <v>109191.29333333333</v>
      </c>
      <c r="D141" s="45">
        <f t="shared" si="5"/>
        <v>235259.8749999991</v>
      </c>
      <c r="E141" s="206" t="s">
        <v>2095</v>
      </c>
      <c r="F141" s="204" t="s">
        <v>2283</v>
      </c>
      <c r="G141" s="204"/>
      <c r="H141" s="196">
        <v>309</v>
      </c>
      <c r="I141" s="194">
        <f>IFERROR(IF(AND(I81,I99)="","",SUM(I81,I99)),"")</f>
        <v>584942</v>
      </c>
      <c r="J141" s="194">
        <f>IFERROR(IF(AND(J81,J99)="","",SUM(J81,J99)),"")</f>
        <v>540819</v>
      </c>
    </row>
    <row r="142" spans="1:10" s="37" customFormat="1" ht="13.5" customHeight="1">
      <c r="A142" s="45">
        <v>1.1299999999999999</v>
      </c>
      <c r="B142" s="45">
        <v>2.6199999999999899</v>
      </c>
      <c r="C142" s="45">
        <f t="shared" si="5"/>
        <v>46957.39666666666</v>
      </c>
      <c r="D142" s="45">
        <f t="shared" si="5"/>
        <v>115487.10666666622</v>
      </c>
      <c r="E142" s="206" t="s">
        <v>2146</v>
      </c>
      <c r="F142" s="204" t="s">
        <v>2284</v>
      </c>
      <c r="G142" s="204"/>
      <c r="H142" s="196">
        <v>310</v>
      </c>
      <c r="I142" s="194">
        <f>IFERROR(IF(AND(I80,I141)="","",(IF((SUM(I80)-SUM(I141))&gt;=0,(SUM(I80)-SUM(I141)),0))),"")</f>
        <v>249320</v>
      </c>
      <c r="J142" s="194">
        <f>IFERROR(IF(AND(J80,J141)="","",(IF((SUM(J80)-SUM(J141))&gt;=0,(SUM(J80)-SUM(J141)),0))),"")</f>
        <v>264466</v>
      </c>
    </row>
    <row r="143" spans="1:10" s="37" customFormat="1" ht="13.5" customHeight="1">
      <c r="A143" s="45">
        <v>1.1399999999999999</v>
      </c>
      <c r="B143" s="45">
        <v>2.6299999999999901</v>
      </c>
      <c r="C143" s="45">
        <f t="shared" si="5"/>
        <v>2.1399999999999997</v>
      </c>
      <c r="D143" s="45">
        <f t="shared" si="5"/>
        <v>3.6299999999999901</v>
      </c>
      <c r="E143" s="206" t="s">
        <v>2147</v>
      </c>
      <c r="F143" s="204" t="s">
        <v>2285</v>
      </c>
      <c r="G143" s="204"/>
      <c r="H143" s="196">
        <v>311</v>
      </c>
      <c r="I143" s="194">
        <f>IFERROR(IF(AND(I141,I80)="","",(IF((SUM(I80)-SUM(I141))&lt;0,(SUM(I141)-SUM(I80)),0))),"")</f>
        <v>0</v>
      </c>
      <c r="J143" s="194">
        <f>IFERROR(IF(AND(J141,J80)="","",(IF((SUM(J80)-SUM(J141))&lt;0,(SUM(J141)-SUM(J80)),0))),"")</f>
        <v>0</v>
      </c>
    </row>
    <row r="144" spans="1:10" s="37" customFormat="1" ht="13.5" customHeight="1">
      <c r="A144" s="45">
        <v>1.1499999999999999</v>
      </c>
      <c r="B144" s="45">
        <v>2.6399999999999899</v>
      </c>
      <c r="C144" s="45">
        <f t="shared" si="5"/>
        <v>2820.3399999999997</v>
      </c>
      <c r="D144" s="45">
        <f t="shared" si="5"/>
        <v>7372.9359999999715</v>
      </c>
      <c r="E144" s="206" t="s">
        <v>2286</v>
      </c>
      <c r="F144" s="204" t="s">
        <v>2287</v>
      </c>
      <c r="G144" s="204"/>
      <c r="H144" s="196">
        <v>312</v>
      </c>
      <c r="I144" s="194">
        <f>IFERROR(IF(AND(I145,I146)="","",SUM(I145,I146)),"")</f>
        <v>12253</v>
      </c>
      <c r="J144" s="194">
        <f>IFERROR(IF(AND(J145,J146)="","",SUM(J145,J146)),"")</f>
        <v>13957</v>
      </c>
    </row>
    <row r="145" spans="1:919" s="37" customFormat="1" ht="13.5" customHeight="1">
      <c r="A145" s="45">
        <v>1.1599999999999999</v>
      </c>
      <c r="B145" s="45">
        <v>2.6499999999999901</v>
      </c>
      <c r="C145" s="45">
        <f t="shared" si="5"/>
        <v>2844.8559999999998</v>
      </c>
      <c r="D145" s="45">
        <f t="shared" si="5"/>
        <v>7400.8599999999724</v>
      </c>
      <c r="E145" s="202" t="s">
        <v>1980</v>
      </c>
      <c r="F145" s="204" t="s">
        <v>2288</v>
      </c>
      <c r="G145" s="204"/>
      <c r="H145" s="205">
        <v>313</v>
      </c>
      <c r="I145" s="112">
        <v>12253</v>
      </c>
      <c r="J145" s="112">
        <v>13957</v>
      </c>
    </row>
    <row r="146" spans="1:919" s="37" customFormat="1" ht="13.5" customHeight="1">
      <c r="A146" s="45">
        <v>1.17</v>
      </c>
      <c r="B146" s="45">
        <v>2.6599999999999899</v>
      </c>
      <c r="C146" s="45" t="str">
        <f>IF(LEN(I146)=0,"",1+ABS((I146*A146)/LEN(I146))+A146)</f>
        <v/>
      </c>
      <c r="D146" s="45" t="str">
        <f t="shared" si="5"/>
        <v/>
      </c>
      <c r="E146" s="202" t="s">
        <v>1999</v>
      </c>
      <c r="F146" s="204" t="s">
        <v>2289</v>
      </c>
      <c r="G146" s="204"/>
      <c r="H146" s="205">
        <v>314</v>
      </c>
      <c r="I146" s="111" t="str">
        <f>IFERROR(IF(AND(I147,I152,I153,I154)="","",SUM(I147)-SUM(I152)+SUM(I153)-SUM(I154)),"")</f>
        <v/>
      </c>
      <c r="J146" s="111" t="str">
        <f>IFERROR(IF(AND(J147,J152,J153,J154)="","",SUM(J147)-SUM(J152)+SUM(J153)-SUM(J154)),"")</f>
        <v/>
      </c>
    </row>
    <row r="147" spans="1:919" s="37" customFormat="1" ht="13.5" customHeight="1">
      <c r="A147" s="45">
        <v>1.1879999999999999</v>
      </c>
      <c r="B147" s="45">
        <v>2.6699999999999902</v>
      </c>
      <c r="C147" s="45" t="str">
        <f>IF(LEN(I147)=0,"",1+ABS((I147*A147)/LEN(I147))+A147)</f>
        <v/>
      </c>
      <c r="D147" s="45" t="str">
        <f t="shared" si="5"/>
        <v/>
      </c>
      <c r="E147" s="202" t="s">
        <v>2002</v>
      </c>
      <c r="F147" s="203" t="s">
        <v>2290</v>
      </c>
      <c r="G147" s="204"/>
      <c r="H147" s="205">
        <v>315</v>
      </c>
      <c r="I147" s="112"/>
      <c r="J147" s="112"/>
    </row>
    <row r="148" spans="1:919" ht="5.25" customHeight="1">
      <c r="E148" s="37"/>
      <c r="F148" s="37"/>
      <c r="G148" s="37"/>
      <c r="H148" s="37"/>
      <c r="I148" s="37"/>
    </row>
    <row r="149" spans="1:919" s="151" customFormat="1" ht="17.25" customHeight="1">
      <c r="E149" s="147"/>
      <c r="F149" s="146"/>
      <c r="G149" s="146"/>
      <c r="H149" s="146"/>
      <c r="I149" s="146"/>
      <c r="J149" s="148" t="s">
        <v>2291</v>
      </c>
    </row>
    <row r="150" spans="1:919" ht="33" customHeight="1">
      <c r="E150" s="177" t="s">
        <v>1974</v>
      </c>
      <c r="F150" s="178" t="s">
        <v>1969</v>
      </c>
      <c r="G150" s="178" t="s">
        <v>1975</v>
      </c>
      <c r="H150" s="179" t="s">
        <v>1976</v>
      </c>
      <c r="I150" s="196" t="str">
        <f>I16</f>
        <v>Od 01.01. do 31.12.
tekuće godine</v>
      </c>
      <c r="J150" s="196" t="str">
        <f>J16</f>
        <v>Od 01.01. do 31.12.
prethodne godine</v>
      </c>
    </row>
    <row r="151" spans="1:919" s="51" customFormat="1" ht="11.25" customHeight="1">
      <c r="A151" s="49"/>
      <c r="B151" s="49"/>
      <c r="C151" s="49"/>
      <c r="D151" s="49"/>
      <c r="E151" s="180">
        <v>1</v>
      </c>
      <c r="F151" s="181">
        <v>2</v>
      </c>
      <c r="G151" s="181">
        <v>3</v>
      </c>
      <c r="H151" s="182">
        <v>4</v>
      </c>
      <c r="I151" s="182">
        <v>5</v>
      </c>
      <c r="J151" s="182">
        <v>6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s="37" customFormat="1" ht="12.75" customHeight="1">
      <c r="A152" s="45">
        <v>1.19</v>
      </c>
      <c r="B152" s="45">
        <v>2.6799999999999899</v>
      </c>
      <c r="C152" s="45" t="str">
        <f t="shared" ref="C152:D159" si="6">IF(LEN(I152)=0,"",1+ABS((I152*A152)/LEN(I152))+A152)</f>
        <v/>
      </c>
      <c r="D152" s="45" t="str">
        <f t="shared" si="6"/>
        <v/>
      </c>
      <c r="E152" s="202" t="s">
        <v>2004</v>
      </c>
      <c r="F152" s="203" t="s">
        <v>2292</v>
      </c>
      <c r="G152" s="204"/>
      <c r="H152" s="205">
        <v>316</v>
      </c>
      <c r="I152" s="112"/>
      <c r="J152" s="112"/>
    </row>
    <row r="153" spans="1:919" s="37" customFormat="1" ht="12.75" customHeight="1">
      <c r="A153" s="45">
        <v>1.2</v>
      </c>
      <c r="B153" s="45">
        <v>2.6899999999999902</v>
      </c>
      <c r="C153" s="45" t="str">
        <f t="shared" si="6"/>
        <v/>
      </c>
      <c r="D153" s="45" t="str">
        <f t="shared" si="6"/>
        <v/>
      </c>
      <c r="E153" s="202" t="s">
        <v>2005</v>
      </c>
      <c r="F153" s="203" t="s">
        <v>2293</v>
      </c>
      <c r="G153" s="204"/>
      <c r="H153" s="205">
        <v>317</v>
      </c>
      <c r="I153" s="112"/>
      <c r="J153" s="112"/>
    </row>
    <row r="154" spans="1:919" s="37" customFormat="1" ht="12.75" customHeight="1">
      <c r="A154" s="45">
        <v>1.21</v>
      </c>
      <c r="B154" s="45">
        <v>2.69999999999999</v>
      </c>
      <c r="C154" s="45" t="str">
        <f t="shared" si="6"/>
        <v/>
      </c>
      <c r="D154" s="45" t="str">
        <f t="shared" si="6"/>
        <v/>
      </c>
      <c r="E154" s="202" t="s">
        <v>2007</v>
      </c>
      <c r="F154" s="203" t="s">
        <v>2294</v>
      </c>
      <c r="G154" s="204"/>
      <c r="H154" s="205">
        <v>318</v>
      </c>
      <c r="I154" s="112"/>
      <c r="J154" s="112"/>
    </row>
    <row r="155" spans="1:919" s="37" customFormat="1" ht="12.75" customHeight="1">
      <c r="A155" s="45">
        <v>1.22</v>
      </c>
      <c r="B155" s="45">
        <v>2.71</v>
      </c>
      <c r="C155" s="45">
        <f t="shared" si="6"/>
        <v>48205.843333333331</v>
      </c>
      <c r="D155" s="45">
        <f t="shared" si="6"/>
        <v>113150.27500000001</v>
      </c>
      <c r="E155" s="206" t="s">
        <v>2295</v>
      </c>
      <c r="F155" s="204" t="s">
        <v>2296</v>
      </c>
      <c r="G155" s="204"/>
      <c r="H155" s="196">
        <v>319</v>
      </c>
      <c r="I155" s="194">
        <f>IFERROR(IF(AND(I142,I143,I144)="","",IF((I142-I143-I144)&gt;=0,(I142-I143-I144),0)),"")</f>
        <v>237067</v>
      </c>
      <c r="J155" s="194">
        <f>IFERROR(IF(AND(J142,J143,J144)="","",IF((J142-J143-J144)&gt;=0,(J142-J143-J144),0)),"")</f>
        <v>250509</v>
      </c>
    </row>
    <row r="156" spans="1:919" s="37" customFormat="1" ht="12.75" customHeight="1">
      <c r="A156" s="45">
        <v>1.23</v>
      </c>
      <c r="B156" s="45">
        <v>2.72</v>
      </c>
      <c r="C156" s="45">
        <f t="shared" si="6"/>
        <v>2.23</v>
      </c>
      <c r="D156" s="45">
        <f t="shared" si="6"/>
        <v>3.72</v>
      </c>
      <c r="E156" s="206" t="s">
        <v>2297</v>
      </c>
      <c r="F156" s="204" t="s">
        <v>2298</v>
      </c>
      <c r="G156" s="204"/>
      <c r="H156" s="196">
        <v>320</v>
      </c>
      <c r="I156" s="194">
        <f>IFERROR(IF(AND(I142,I143,I144)="","",IF((I142-I143-I144)&lt;0,ABS(I142-I143-I144),0)),"")</f>
        <v>0</v>
      </c>
      <c r="J156" s="194">
        <f>IFERROR(IF(AND(J142,J143,J144)="","",IF((J142-J143-J144)&lt;0,ABS(J142-J143-J144),0)),"")</f>
        <v>0</v>
      </c>
    </row>
    <row r="157" spans="1:919" s="37" customFormat="1" ht="12.75" customHeight="1">
      <c r="A157" s="45">
        <v>1.24</v>
      </c>
      <c r="B157" s="45">
        <v>2.73</v>
      </c>
      <c r="C157" s="45" t="str">
        <f t="shared" si="6"/>
        <v/>
      </c>
      <c r="D157" s="45" t="str">
        <f t="shared" si="6"/>
        <v/>
      </c>
      <c r="E157" s="206" t="s">
        <v>2299</v>
      </c>
      <c r="F157" s="208" t="s">
        <v>2300</v>
      </c>
      <c r="G157" s="204"/>
      <c r="H157" s="196">
        <v>321</v>
      </c>
      <c r="I157" s="114"/>
      <c r="J157" s="114"/>
    </row>
    <row r="158" spans="1:919" s="37" customFormat="1" ht="12.75" customHeight="1">
      <c r="A158" s="45">
        <v>1.25</v>
      </c>
      <c r="B158" s="45">
        <v>2.74</v>
      </c>
      <c r="C158" s="45">
        <f t="shared" si="6"/>
        <v>49391.208333333336</v>
      </c>
      <c r="D158" s="45">
        <f t="shared" si="6"/>
        <v>114402.85</v>
      </c>
      <c r="E158" s="206" t="s">
        <v>2301</v>
      </c>
      <c r="F158" s="204" t="s">
        <v>2302</v>
      </c>
      <c r="G158" s="204"/>
      <c r="H158" s="196">
        <v>322</v>
      </c>
      <c r="I158" s="194">
        <f>IFERROR(IF(AND(I155,I157)="","",(IF((I155-I156+I157)&gt;=0,(SUM(I155)-SUM(I156)+SUM(I157)),0))),"")</f>
        <v>237067</v>
      </c>
      <c r="J158" s="194">
        <f>IFERROR(IF(AND(J155,J157)="","",(IF((J155-J156+J157)&gt;=0,(SUM(J155)-SUM(J156)+SUM(J157)),0))),"")</f>
        <v>250509</v>
      </c>
    </row>
    <row r="159" spans="1:919" s="37" customFormat="1" ht="12.75" customHeight="1">
      <c r="A159" s="45">
        <v>1.26</v>
      </c>
      <c r="B159" s="45">
        <v>2.75</v>
      </c>
      <c r="C159" s="45">
        <f t="shared" si="6"/>
        <v>2.2599999999999998</v>
      </c>
      <c r="D159" s="45">
        <f t="shared" si="6"/>
        <v>3.75</v>
      </c>
      <c r="E159" s="206" t="s">
        <v>2303</v>
      </c>
      <c r="F159" s="204" t="s">
        <v>2304</v>
      </c>
      <c r="G159" s="204"/>
      <c r="H159" s="196">
        <v>323</v>
      </c>
      <c r="I159" s="194">
        <f>IFERROR(IF(AND(I155,I157,I156)="","",(IF(I155-I156+I157&lt;0,ABS(SUM(I155)-SUM(I156)+SUM(I157)),0))),"")</f>
        <v>0</v>
      </c>
      <c r="J159" s="194">
        <f>IFERROR(IF(AND(J155,J157,J156)="","",(IF(J155-J156+J157&lt;0,ABS(SUM(J155)-SUM(J156)+SUM(J157)),0))),"")</f>
        <v>0</v>
      </c>
    </row>
    <row r="160" spans="1:919" s="37" customFormat="1" ht="12.75" customHeight="1">
      <c r="A160" s="45"/>
      <c r="B160" s="45"/>
      <c r="C160" s="45"/>
      <c r="D160" s="45"/>
      <c r="E160" s="202"/>
      <c r="F160" s="208" t="s">
        <v>2305</v>
      </c>
      <c r="G160" s="204"/>
      <c r="H160" s="205"/>
      <c r="I160" s="111"/>
      <c r="J160" s="111"/>
    </row>
    <row r="161" spans="1:10" s="37" customFormat="1" ht="12.75" customHeight="1">
      <c r="A161" s="45">
        <v>1.28</v>
      </c>
      <c r="B161" s="45">
        <v>2.76</v>
      </c>
      <c r="C161" s="45">
        <f t="shared" ref="C161:D176" si="7">IF(LEN(I161)=0,"",1+ABS((I161*A161)/LEN(I161))+A161)</f>
        <v>1329.96</v>
      </c>
      <c r="D161" s="45">
        <f t="shared" si="7"/>
        <v>5042.9679999999998</v>
      </c>
      <c r="E161" s="206" t="s">
        <v>2306</v>
      </c>
      <c r="F161" s="204" t="s">
        <v>2307</v>
      </c>
      <c r="G161" s="204"/>
      <c r="H161" s="196">
        <v>324</v>
      </c>
      <c r="I161" s="194">
        <f>IFERROR(IF(AND(I162,I168)="","",SUM(I162)+SUM(I168)),"")</f>
        <v>4149</v>
      </c>
      <c r="J161" s="194">
        <f>IFERROR(IF(AND(J162,J168)="","",SUM(J162)+SUM(J168)),"")</f>
        <v>-9129</v>
      </c>
    </row>
    <row r="162" spans="1:10" s="37" customFormat="1" ht="12.75" customHeight="1">
      <c r="A162" s="45">
        <v>1.29</v>
      </c>
      <c r="B162" s="45">
        <v>2.77</v>
      </c>
      <c r="C162" s="45">
        <f t="shared" si="7"/>
        <v>1340.3425</v>
      </c>
      <c r="D162" s="45">
        <f t="shared" si="7"/>
        <v>5061.2360000000008</v>
      </c>
      <c r="E162" s="202" t="s">
        <v>1980</v>
      </c>
      <c r="F162" s="204" t="s">
        <v>2308</v>
      </c>
      <c r="G162" s="204"/>
      <c r="H162" s="205">
        <v>325</v>
      </c>
      <c r="I162" s="111">
        <f>IFERROR(IF(AND(I163,I164,I165,I166,I167)="","",SUM(I163)+SUM(I164)+SUM(I165)+SUM(I166)-SUM(I167)),"")</f>
        <v>4149</v>
      </c>
      <c r="J162" s="111">
        <f>IFERROR(IF(AND(J163,J164,J165,J166,J167)="","",SUM(J163)+SUM(J164)+SUM(J165)+SUM(J166)-SUM(J167)),"")</f>
        <v>-9129</v>
      </c>
    </row>
    <row r="163" spans="1:10" s="37" customFormat="1" ht="25.5">
      <c r="A163" s="45">
        <v>1.3</v>
      </c>
      <c r="B163" s="45">
        <v>2.78</v>
      </c>
      <c r="C163" s="45">
        <f t="shared" si="7"/>
        <v>1350.7249999999999</v>
      </c>
      <c r="D163" s="45">
        <f t="shared" si="7"/>
        <v>5079.5039999999999</v>
      </c>
      <c r="E163" s="202" t="s">
        <v>1983</v>
      </c>
      <c r="F163" s="203" t="s">
        <v>2309</v>
      </c>
      <c r="G163" s="204"/>
      <c r="H163" s="205">
        <v>326</v>
      </c>
      <c r="I163" s="112">
        <v>4149</v>
      </c>
      <c r="J163" s="112">
        <v>-9129</v>
      </c>
    </row>
    <row r="164" spans="1:10" s="37" customFormat="1" ht="12.75" customHeight="1">
      <c r="A164" s="45">
        <v>1.31</v>
      </c>
      <c r="B164" s="45">
        <v>2.79</v>
      </c>
      <c r="C164" s="45" t="str">
        <f t="shared" si="7"/>
        <v/>
      </c>
      <c r="D164" s="45" t="str">
        <f t="shared" si="7"/>
        <v/>
      </c>
      <c r="E164" s="202" t="s">
        <v>1985</v>
      </c>
      <c r="F164" s="203" t="s">
        <v>2310</v>
      </c>
      <c r="G164" s="204"/>
      <c r="H164" s="205">
        <v>327</v>
      </c>
      <c r="I164" s="112"/>
      <c r="J164" s="112"/>
    </row>
    <row r="165" spans="1:10" s="37" customFormat="1" ht="25.5">
      <c r="A165" s="45">
        <v>1.32</v>
      </c>
      <c r="B165" s="45">
        <v>2.8</v>
      </c>
      <c r="C165" s="45" t="str">
        <f t="shared" si="7"/>
        <v/>
      </c>
      <c r="D165" s="45" t="str">
        <f t="shared" si="7"/>
        <v/>
      </c>
      <c r="E165" s="202" t="s">
        <v>1988</v>
      </c>
      <c r="F165" s="203" t="s">
        <v>2311</v>
      </c>
      <c r="G165" s="204"/>
      <c r="H165" s="205">
        <v>328</v>
      </c>
      <c r="I165" s="112"/>
      <c r="J165" s="112"/>
    </row>
    <row r="166" spans="1:10" s="37" customFormat="1" ht="12.75" customHeight="1">
      <c r="A166" s="45">
        <v>1.33</v>
      </c>
      <c r="B166" s="45">
        <v>2.81</v>
      </c>
      <c r="C166" s="45" t="str">
        <f t="shared" si="7"/>
        <v/>
      </c>
      <c r="D166" s="45" t="str">
        <f t="shared" si="7"/>
        <v/>
      </c>
      <c r="E166" s="202" t="s">
        <v>1991</v>
      </c>
      <c r="F166" s="203" t="s">
        <v>2312</v>
      </c>
      <c r="G166" s="204"/>
      <c r="H166" s="205">
        <v>329</v>
      </c>
      <c r="I166" s="112"/>
      <c r="J166" s="112"/>
    </row>
    <row r="167" spans="1:10" s="37" customFormat="1" ht="12.75" customHeight="1">
      <c r="A167" s="45">
        <v>1.34</v>
      </c>
      <c r="B167" s="45">
        <v>2.82</v>
      </c>
      <c r="C167" s="45" t="str">
        <f t="shared" si="7"/>
        <v/>
      </c>
      <c r="D167" s="45" t="str">
        <f t="shared" si="7"/>
        <v/>
      </c>
      <c r="E167" s="202" t="s">
        <v>1994</v>
      </c>
      <c r="F167" s="203" t="s">
        <v>2313</v>
      </c>
      <c r="G167" s="204"/>
      <c r="H167" s="205">
        <v>330</v>
      </c>
      <c r="I167" s="112"/>
      <c r="J167" s="112"/>
    </row>
    <row r="168" spans="1:10" s="37" customFormat="1" ht="12.75" customHeight="1">
      <c r="A168" s="45">
        <v>1.35</v>
      </c>
      <c r="B168" s="45">
        <v>2.83</v>
      </c>
      <c r="C168" s="45" t="str">
        <f t="shared" si="7"/>
        <v/>
      </c>
      <c r="D168" s="45" t="str">
        <f t="shared" si="7"/>
        <v/>
      </c>
      <c r="E168" s="202" t="s">
        <v>1999</v>
      </c>
      <c r="F168" s="204" t="s">
        <v>2314</v>
      </c>
      <c r="G168" s="204"/>
      <c r="H168" s="205">
        <v>331</v>
      </c>
      <c r="I168" s="111" t="str">
        <f>IFERROR(IF(AND(I169,I170,I171,I172,I173,I174,I175)="","",SUM(I169)+SUM(I170)+SUM(I171)+SUM(I172)+SUM(I173)+SUM(I174)-SUM(I175)),"")</f>
        <v/>
      </c>
      <c r="J168" s="111" t="str">
        <f>IFERROR(IF(AND(J169,J170,J171,J172,J173,J174,J175)="","",SUM(J169)+SUM(J170)+SUM(J171)+SUM(J172)+SUM(J173)+SUM(J174)-SUM(J175)),"")</f>
        <v/>
      </c>
    </row>
    <row r="169" spans="1:10" s="37" customFormat="1" ht="12.75" customHeight="1">
      <c r="A169" s="45">
        <v>1.36</v>
      </c>
      <c r="B169" s="45">
        <v>2.84</v>
      </c>
      <c r="C169" s="45" t="str">
        <f t="shared" si="7"/>
        <v/>
      </c>
      <c r="D169" s="45" t="str">
        <f t="shared" si="7"/>
        <v/>
      </c>
      <c r="E169" s="202" t="s">
        <v>2002</v>
      </c>
      <c r="F169" s="203" t="s">
        <v>2315</v>
      </c>
      <c r="G169" s="204"/>
      <c r="H169" s="205">
        <v>332</v>
      </c>
      <c r="I169" s="112"/>
      <c r="J169" s="112"/>
    </row>
    <row r="170" spans="1:10" s="37" customFormat="1" ht="25.5">
      <c r="A170" s="45">
        <v>1.37</v>
      </c>
      <c r="B170" s="45">
        <v>2.85</v>
      </c>
      <c r="C170" s="45" t="str">
        <f t="shared" si="7"/>
        <v/>
      </c>
      <c r="D170" s="45" t="str">
        <f t="shared" si="7"/>
        <v/>
      </c>
      <c r="E170" s="202" t="s">
        <v>2004</v>
      </c>
      <c r="F170" s="203" t="s">
        <v>2316</v>
      </c>
      <c r="G170" s="204"/>
      <c r="H170" s="205">
        <v>333</v>
      </c>
      <c r="I170" s="112"/>
      <c r="J170" s="112"/>
    </row>
    <row r="171" spans="1:10" s="37" customFormat="1" ht="12.75" customHeight="1">
      <c r="A171" s="45">
        <v>1.38</v>
      </c>
      <c r="B171" s="45">
        <v>2.86</v>
      </c>
      <c r="C171" s="45" t="str">
        <f t="shared" si="7"/>
        <v/>
      </c>
      <c r="D171" s="45" t="str">
        <f t="shared" si="7"/>
        <v/>
      </c>
      <c r="E171" s="202" t="s">
        <v>2005</v>
      </c>
      <c r="F171" s="203" t="s">
        <v>2317</v>
      </c>
      <c r="G171" s="204"/>
      <c r="H171" s="205">
        <v>334</v>
      </c>
      <c r="I171" s="112"/>
      <c r="J171" s="112"/>
    </row>
    <row r="172" spans="1:10" s="37" customFormat="1" ht="12.75" customHeight="1">
      <c r="A172" s="45">
        <v>1.39</v>
      </c>
      <c r="B172" s="45">
        <v>2.87</v>
      </c>
      <c r="C172" s="45" t="str">
        <f t="shared" si="7"/>
        <v/>
      </c>
      <c r="D172" s="45" t="str">
        <f t="shared" si="7"/>
        <v/>
      </c>
      <c r="E172" s="202" t="s">
        <v>2007</v>
      </c>
      <c r="F172" s="203" t="s">
        <v>2318</v>
      </c>
      <c r="G172" s="204"/>
      <c r="H172" s="205">
        <v>335</v>
      </c>
      <c r="I172" s="112"/>
      <c r="J172" s="112"/>
    </row>
    <row r="173" spans="1:10" s="37" customFormat="1" ht="25.5">
      <c r="A173" s="45">
        <v>1.4</v>
      </c>
      <c r="B173" s="45">
        <v>2.88</v>
      </c>
      <c r="C173" s="45" t="str">
        <f t="shared" si="7"/>
        <v/>
      </c>
      <c r="D173" s="45" t="str">
        <f t="shared" si="7"/>
        <v/>
      </c>
      <c r="E173" s="202" t="s">
        <v>2194</v>
      </c>
      <c r="F173" s="203" t="s">
        <v>2311</v>
      </c>
      <c r="G173" s="204"/>
      <c r="H173" s="205">
        <v>336</v>
      </c>
      <c r="I173" s="112"/>
      <c r="J173" s="112"/>
    </row>
    <row r="174" spans="1:10" s="37" customFormat="1" ht="12.75" customHeight="1">
      <c r="A174" s="45">
        <v>1.41</v>
      </c>
      <c r="B174" s="45">
        <v>2.89</v>
      </c>
      <c r="C174" s="45" t="str">
        <f t="shared" si="7"/>
        <v/>
      </c>
      <c r="D174" s="45" t="str">
        <f t="shared" si="7"/>
        <v/>
      </c>
      <c r="E174" s="202" t="s">
        <v>2196</v>
      </c>
      <c r="F174" s="203" t="s">
        <v>2319</v>
      </c>
      <c r="G174" s="204"/>
      <c r="H174" s="205">
        <v>337</v>
      </c>
      <c r="I174" s="112"/>
      <c r="J174" s="112"/>
    </row>
    <row r="175" spans="1:10" s="37" customFormat="1" ht="12.75" customHeight="1">
      <c r="A175" s="45">
        <v>1.42</v>
      </c>
      <c r="B175" s="45">
        <v>2.9</v>
      </c>
      <c r="C175" s="45" t="str">
        <f t="shared" si="7"/>
        <v/>
      </c>
      <c r="D175" s="45" t="str">
        <f t="shared" si="7"/>
        <v/>
      </c>
      <c r="E175" s="202" t="s">
        <v>2198</v>
      </c>
      <c r="F175" s="203" t="s">
        <v>2313</v>
      </c>
      <c r="G175" s="204"/>
      <c r="H175" s="205">
        <v>338</v>
      </c>
      <c r="I175" s="112"/>
      <c r="J175" s="112"/>
    </row>
    <row r="176" spans="1:10" s="37" customFormat="1" ht="12.75" customHeight="1">
      <c r="A176" s="45">
        <v>1.43</v>
      </c>
      <c r="B176" s="45">
        <v>2.91</v>
      </c>
      <c r="C176" s="45">
        <f t="shared" si="7"/>
        <v>57492.243333333332</v>
      </c>
      <c r="D176" s="45">
        <f t="shared" si="7"/>
        <v>117073.21</v>
      </c>
      <c r="E176" s="206" t="s">
        <v>2320</v>
      </c>
      <c r="F176" s="204" t="s">
        <v>2321</v>
      </c>
      <c r="G176" s="204"/>
      <c r="H176" s="196">
        <v>339</v>
      </c>
      <c r="I176" s="194">
        <f>IFERROR(IF(AND(I158,I159,I161)="","",SUM(I158)-SUM(I159)+SUM(I161)),"")</f>
        <v>241216</v>
      </c>
      <c r="J176" s="194">
        <f>IFERROR(IF(AND(J158,J159,J161)="","",SUM(J158)-SUM(J159)+SUM(J161)),"")</f>
        <v>241380</v>
      </c>
    </row>
    <row r="177" spans="1:10" s="37" customFormat="1" ht="12.75" customHeight="1">
      <c r="A177" s="45"/>
      <c r="B177" s="45"/>
      <c r="C177" s="45"/>
      <c r="D177" s="45"/>
      <c r="E177" s="202"/>
      <c r="F177" s="204" t="s">
        <v>2322</v>
      </c>
      <c r="G177" s="204"/>
      <c r="H177" s="205"/>
      <c r="I177" s="111"/>
      <c r="J177" s="111"/>
    </row>
    <row r="178" spans="1:10" s="37" customFormat="1" ht="12.75" customHeight="1">
      <c r="A178" s="45">
        <v>1.45</v>
      </c>
      <c r="B178" s="45">
        <v>2.92</v>
      </c>
      <c r="C178" s="45" t="str">
        <f t="shared" ref="C178:D185" si="8">IF(LEN(I178)=0,"",1+ABS((I178*A178)/LEN(I178))+A178)</f>
        <v/>
      </c>
      <c r="D178" s="45" t="str">
        <f t="shared" si="8"/>
        <v/>
      </c>
      <c r="E178" s="202"/>
      <c r="F178" s="203" t="s">
        <v>2323</v>
      </c>
      <c r="G178" s="204"/>
      <c r="H178" s="205">
        <v>340</v>
      </c>
      <c r="I178" s="112"/>
      <c r="J178" s="112"/>
    </row>
    <row r="179" spans="1:10" s="37" customFormat="1" ht="12.75" customHeight="1">
      <c r="A179" s="45">
        <v>1.46</v>
      </c>
      <c r="B179" s="45">
        <v>2.93</v>
      </c>
      <c r="C179" s="45" t="str">
        <f t="shared" si="8"/>
        <v/>
      </c>
      <c r="D179" s="45" t="str">
        <f t="shared" si="8"/>
        <v/>
      </c>
      <c r="E179" s="202"/>
      <c r="F179" s="203" t="s">
        <v>2324</v>
      </c>
      <c r="G179" s="204"/>
      <c r="H179" s="205">
        <v>341</v>
      </c>
      <c r="I179" s="112"/>
      <c r="J179" s="112"/>
    </row>
    <row r="180" spans="1:10" s="37" customFormat="1" ht="12.75" customHeight="1">
      <c r="A180" s="45"/>
      <c r="B180" s="45"/>
      <c r="C180" s="45"/>
      <c r="D180" s="45"/>
      <c r="E180" s="202"/>
      <c r="F180" s="204" t="s">
        <v>2325</v>
      </c>
      <c r="G180" s="204"/>
      <c r="H180" s="205"/>
      <c r="I180" s="111"/>
      <c r="J180" s="111"/>
    </row>
    <row r="181" spans="1:10" s="37" customFormat="1" ht="12.75" customHeight="1">
      <c r="A181" s="45">
        <v>1.48</v>
      </c>
      <c r="B181" s="45">
        <v>2.94</v>
      </c>
      <c r="C181" s="45">
        <f t="shared" si="8"/>
        <v>59502.426666666666</v>
      </c>
      <c r="D181" s="45">
        <f t="shared" si="8"/>
        <v>118280.14</v>
      </c>
      <c r="E181" s="202"/>
      <c r="F181" s="203" t="s">
        <v>2326</v>
      </c>
      <c r="G181" s="204"/>
      <c r="H181" s="205">
        <v>342</v>
      </c>
      <c r="I181" s="112">
        <v>241216</v>
      </c>
      <c r="J181" s="112">
        <v>241380</v>
      </c>
    </row>
    <row r="182" spans="1:10" s="37" customFormat="1" ht="12.75" customHeight="1">
      <c r="A182" s="45">
        <v>1.49</v>
      </c>
      <c r="B182" s="45">
        <v>2.95</v>
      </c>
      <c r="C182" s="45" t="str">
        <f t="shared" si="8"/>
        <v/>
      </c>
      <c r="D182" s="45" t="str">
        <f t="shared" si="8"/>
        <v/>
      </c>
      <c r="E182" s="202"/>
      <c r="F182" s="203" t="s">
        <v>2327</v>
      </c>
      <c r="G182" s="204"/>
      <c r="H182" s="205">
        <v>343</v>
      </c>
      <c r="I182" s="112"/>
      <c r="J182" s="112"/>
    </row>
    <row r="183" spans="1:10" s="37" customFormat="1" ht="12.75" customHeight="1">
      <c r="A183" s="45"/>
      <c r="B183" s="45"/>
      <c r="C183" s="45"/>
      <c r="D183" s="45"/>
      <c r="E183" s="202"/>
      <c r="F183" s="204" t="s">
        <v>2328</v>
      </c>
      <c r="G183" s="204"/>
      <c r="H183" s="205"/>
      <c r="I183" s="111"/>
      <c r="J183" s="111"/>
    </row>
    <row r="184" spans="1:10" s="37" customFormat="1" ht="12.75" customHeight="1">
      <c r="A184" s="45">
        <v>1.51</v>
      </c>
      <c r="B184" s="45">
        <v>2.96</v>
      </c>
      <c r="C184" s="45" t="str">
        <f t="shared" si="8"/>
        <v/>
      </c>
      <c r="D184" s="45" t="str">
        <f t="shared" si="8"/>
        <v/>
      </c>
      <c r="E184" s="202"/>
      <c r="F184" s="203" t="s">
        <v>2326</v>
      </c>
      <c r="G184" s="204"/>
      <c r="H184" s="205">
        <v>344</v>
      </c>
      <c r="I184" s="112"/>
      <c r="J184" s="112"/>
    </row>
    <row r="185" spans="1:10" s="37" customFormat="1" ht="15" customHeight="1">
      <c r="A185" s="45">
        <v>1.52</v>
      </c>
      <c r="B185" s="45">
        <v>2.97</v>
      </c>
      <c r="C185" s="45" t="str">
        <f t="shared" si="8"/>
        <v/>
      </c>
      <c r="D185" s="45" t="str">
        <f t="shared" si="8"/>
        <v/>
      </c>
      <c r="E185" s="202"/>
      <c r="F185" s="203" t="s">
        <v>2327</v>
      </c>
      <c r="G185" s="204"/>
      <c r="H185" s="205">
        <v>345</v>
      </c>
      <c r="I185" s="112"/>
      <c r="J185" s="112"/>
    </row>
    <row r="186" spans="1:10" ht="15" hidden="1" customHeight="1">
      <c r="C186" s="45">
        <f>IF(ISERROR(ABS(LOG(ABS(SUM(C19:C185)),EXP(3)))),"",ABS(LOG(ABS(SUM(C19:C185)),EXP(3))))</f>
        <v>4.4566860570621811</v>
      </c>
      <c r="D186" s="45">
        <f>IF(ISERROR(ABS(LOG(ABS(SUM(D19:D185)),EXP(3)))),"",ABS(LOG(ABS(SUM(D19:D185)),EXP(3))))</f>
        <v>4.8788688292103952</v>
      </c>
      <c r="E186" s="37"/>
      <c r="F186" s="37"/>
      <c r="G186" s="37"/>
      <c r="H186" s="37"/>
      <c r="I186" s="37"/>
    </row>
    <row r="187" spans="1:10" s="151" customFormat="1" ht="13.5" customHeight="1">
      <c r="C187" s="152" t="str">
        <f>IF(ISERROR(IF(ISERROR(MID(C186,FIND(".",C186,1)+11,13)),MID(C186,FIND(",",C186,1)+11,13),MID(C186,FIND(".",C186,1)+11,13))),"",IF(ISERROR(MID(C186,FIND(".",C186,1)+11,13)),MID(C186,FIND(",",C186,1)+11,13),MID(C186,FIND(".",C186,1)+11,13)))</f>
        <v>6218</v>
      </c>
      <c r="D187" s="152" t="str">
        <f>IF(ISERROR(IF(ISERROR(MID(D186,FIND(".",D186,1)+11,13)),MID(D186,FIND(",",D186,1)+11,13),MID(D186,FIND(".",D186,1)+11,13))),"",IF(ISERROR(MID(D186,FIND(".",D186,1)+11,13)),MID(D186,FIND(",",D186,1)+11,13),MID(D186,FIND(".",D186,1)+11,13)))</f>
        <v>104</v>
      </c>
      <c r="E187" s="156"/>
      <c r="F187" s="115"/>
      <c r="G187" s="157"/>
      <c r="H187" s="115"/>
      <c r="I187" s="50"/>
      <c r="J187" s="158"/>
    </row>
    <row r="188" spans="1:10" s="37" customFormat="1" ht="13.5" customHeight="1">
      <c r="A188" s="45"/>
      <c r="B188" s="45"/>
      <c r="C188" s="45"/>
      <c r="D188" s="45"/>
      <c r="E188" s="146" t="s">
        <v>2149</v>
      </c>
      <c r="F188" s="115"/>
      <c r="G188" s="154"/>
      <c r="H188" s="115"/>
      <c r="I188" s="160" t="s">
        <v>2151</v>
      </c>
      <c r="J188" s="154" t="s">
        <v>2150</v>
      </c>
    </row>
    <row r="189" spans="1:10" s="37" customFormat="1" ht="12" customHeight="1">
      <c r="A189" s="45"/>
      <c r="B189" s="45"/>
      <c r="C189" s="45"/>
      <c r="D189" s="45"/>
      <c r="E189" s="301" t="str">
        <f>OP!C45</f>
        <v>Sarajevo, 27.02.2025</v>
      </c>
      <c r="F189" s="301"/>
      <c r="G189" s="159"/>
      <c r="J189" s="275" t="str">
        <f>OP!AJ45</f>
        <v>Dženan Prevljak</v>
      </c>
    </row>
    <row r="190" spans="1:10" s="146" customFormat="1" ht="9.75" customHeight="1">
      <c r="E190" s="147"/>
      <c r="I190" s="155"/>
      <c r="J190" s="148" t="s">
        <v>2329</v>
      </c>
    </row>
  </sheetData>
  <sheetProtection algorithmName="SHA-512" hashValue="jkB+cFt/2Bwv+5moPzBUz/UAjRgCOSUhPN/JQ/IBj+zuOWlG3tMYfyN/oSyhVg+UMozVX+vJj39F/Lkk8YB1PQ==" saltValue="gow13/NG9qlTnmP6ylymxg==" spinCount="100000" sheet="1" objects="1" scenarios="1"/>
  <protectedRanges>
    <protectedRange sqref="I16:J16" name="Range2"/>
    <protectedRange sqref="E14:J14" name="Range1"/>
  </protectedRanges>
  <mergeCells count="10">
    <mergeCell ref="E189:F189"/>
    <mergeCell ref="E1:F1"/>
    <mergeCell ref="E12:J12"/>
    <mergeCell ref="E13:J13"/>
    <mergeCell ref="E14:J14"/>
    <mergeCell ref="E5:F5"/>
    <mergeCell ref="E3:F3"/>
    <mergeCell ref="E7:F7"/>
    <mergeCell ref="E9:F9"/>
    <mergeCell ref="E11:F11"/>
  </mergeCells>
  <conditionalFormatting sqref="E41">
    <cfRule type="containsText" dxfId="58" priority="24" operator="containsText" text="Obrazac prazan">
      <formula>NOT(ISERROR(SEARCH("Obrazac prazan",E41)))</formula>
    </cfRule>
  </conditionalFormatting>
  <conditionalFormatting sqref="E71:E72 E74">
    <cfRule type="containsText" dxfId="57" priority="23" operator="containsText" text="Obrazac prazan">
      <formula>NOT(ISERROR(SEARCH("Obrazac prazan",E71)))</formula>
    </cfRule>
  </conditionalFormatting>
  <conditionalFormatting sqref="E110:E111 E113:E114">
    <cfRule type="containsText" dxfId="56" priority="20" operator="containsText" text="Obrazac prazan">
      <formula>NOT(ISERROR(SEARCH("Obrazac prazan",E110)))</formula>
    </cfRule>
  </conditionalFormatting>
  <conditionalFormatting sqref="E111">
    <cfRule type="containsText" dxfId="55" priority="9" operator="containsText" text="Obrazac prazan">
      <formula>NOT(ISERROR(SEARCH("Obrazac prazan",E111)))</formula>
    </cfRule>
  </conditionalFormatting>
  <conditionalFormatting sqref="E149:E150 E152:E154">
    <cfRule type="containsText" dxfId="54" priority="17" operator="containsText" text="Obrazac prazan">
      <formula>NOT(ISERROR(SEARCH("Obrazac prazan",E149)))</formula>
    </cfRule>
  </conditionalFormatting>
  <conditionalFormatting sqref="E150">
    <cfRule type="containsText" dxfId="53" priority="4" operator="containsText" text="Obrazac prazan">
      <formula>NOT(ISERROR(SEARCH("Obrazac prazan",E150)))</formula>
    </cfRule>
  </conditionalFormatting>
  <conditionalFormatting sqref="E190 E38:E39">
    <cfRule type="containsText" dxfId="52" priority="25" operator="containsText" text="Obrazac prazan">
      <formula>NOT(ISERROR(SEARCH("Obrazac prazan",E38)))</formula>
    </cfRule>
  </conditionalFormatting>
  <conditionalFormatting sqref="E12:J14 E16:J35 H36:J36 G189 E190:F190 H190:J190">
    <cfRule type="expression" dxfId="51" priority="15">
      <formula>OR(LEFT(#REF!,5)="Reviz",LEFT(#REF!,6)="Izjava")</formula>
    </cfRule>
  </conditionalFormatting>
  <conditionalFormatting sqref="E12:J14 J15">
    <cfRule type="expression" dxfId="50" priority="2">
      <formula>OR(LEFT(#REF!,5)="Reviz",LEFT(#REF!,6)="Izjava")</formula>
    </cfRule>
  </conditionalFormatting>
  <conditionalFormatting sqref="E38:J188">
    <cfRule type="expression" dxfId="49" priority="14">
      <formula>OR(LEFT(#REF!,5)="Reviz",LEFT(#REF!,6)="Izjava")</formula>
    </cfRule>
  </conditionalFormatting>
  <conditionalFormatting sqref="I72:J72">
    <cfRule type="containsText" dxfId="48" priority="11" operator="containsText" text="_____">
      <formula>NOT(ISERROR(SEARCH("_____",I72)))</formula>
    </cfRule>
  </conditionalFormatting>
  <conditionalFormatting sqref="I111:J111">
    <cfRule type="containsText" dxfId="47" priority="8" operator="containsText" text="_____">
      <formula>NOT(ISERROR(SEARCH("_____",I111)))</formula>
    </cfRule>
  </conditionalFormatting>
  <conditionalFormatting sqref="I150:J150">
    <cfRule type="containsText" dxfId="46" priority="3" operator="containsText" text="_____">
      <formula>NOT(ISERROR(SEARCH("_____",I150)))</formula>
    </cfRule>
  </conditionalFormatting>
  <conditionalFormatting sqref="J16">
    <cfRule type="containsText" dxfId="45" priority="16" operator="containsText" text="_____">
      <formula>NOT(ISERROR(SEARCH("_____",J16)))</formula>
    </cfRule>
  </conditionalFormatting>
  <conditionalFormatting sqref="J39">
    <cfRule type="containsText" dxfId="44" priority="12" operator="containsText" text="_____">
      <formula>NOT(ISERROR(SEARCH("_____",J39)))</formula>
    </cfRule>
  </conditionalFormatting>
  <dataValidations count="1">
    <dataValidation type="whole" allowBlank="1" showInputMessage="1" showErrorMessage="1" sqref="I18:J34 I41:J69 I74:J108 I113:J147 I152:J154 I157:J157 I160:J185" xr:uid="{58C4BDBF-ACE5-41F1-8A62-E545FD2447A7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49E6-3535-45EE-81D3-6E7886B9C1D8}">
  <sheetPr codeName="Sheet20">
    <tabColor rgb="FF0F932E"/>
  </sheetPr>
  <dimension ref="A1:AIJ102"/>
  <sheetViews>
    <sheetView showGridLines="0" view="pageLayout" topLeftCell="E94" zoomScaleNormal="100" workbookViewId="0">
      <selection activeCell="E9" sqref="E9:H9"/>
    </sheetView>
  </sheetViews>
  <sheetFormatPr defaultColWidth="7.5703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9" width="8.570312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>
      <c r="A1" s="116"/>
      <c r="B1" s="116"/>
      <c r="C1" s="116"/>
      <c r="D1" s="116"/>
      <c r="E1" s="308" t="str">
        <f>BS!E1</f>
        <v>Društvo za upravljanje fondovima "ASA ASSET MANAGEMENT" d.o.o.Sarajevo</v>
      </c>
      <c r="F1" s="308"/>
      <c r="G1" s="308"/>
      <c r="H1" s="308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2547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>
      <c r="A3" s="116"/>
      <c r="B3" s="116"/>
      <c r="C3" s="116"/>
      <c r="D3" s="116"/>
      <c r="E3" s="307" t="str">
        <f>BS!E3</f>
        <v>Sarajevo-Novi Grad, Bulevar Meše Selimovića br.16</v>
      </c>
      <c r="F3" s="307"/>
      <c r="G3" s="307"/>
      <c r="H3" s="307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>
      <c r="A5" s="116"/>
      <c r="B5" s="116"/>
      <c r="C5" s="116"/>
      <c r="D5" s="116"/>
      <c r="E5" s="307" t="str">
        <f>BS!E5</f>
        <v>66.30</v>
      </c>
      <c r="F5" s="307"/>
      <c r="G5" s="307"/>
      <c r="H5" s="307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>
      <c r="A7" s="118"/>
      <c r="B7" s="118"/>
      <c r="C7" s="118"/>
      <c r="D7" s="118"/>
      <c r="E7" s="307" t="str">
        <f>BS!E7</f>
        <v>4200052540007</v>
      </c>
      <c r="F7" s="307"/>
      <c r="G7" s="307"/>
      <c r="H7" s="307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>
      <c r="A9" s="118"/>
      <c r="B9" s="118"/>
      <c r="C9" s="118"/>
      <c r="D9" s="118"/>
      <c r="E9" s="307" t="str">
        <f>BS!E9</f>
        <v>65-01-0034-11</v>
      </c>
      <c r="F9" s="307"/>
      <c r="G9" s="307"/>
      <c r="H9" s="307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>
      <c r="A11" s="118"/>
      <c r="B11" s="118"/>
      <c r="C11" s="118"/>
      <c r="D11" s="118"/>
      <c r="E11" s="307"/>
      <c r="F11" s="307"/>
      <c r="G11" s="307"/>
      <c r="H11" s="307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>
      <c r="E12" s="304" t="s">
        <v>2330</v>
      </c>
      <c r="F12" s="304"/>
      <c r="G12" s="304"/>
      <c r="H12" s="304"/>
      <c r="I12" s="304"/>
      <c r="J12" s="304"/>
      <c r="K12" s="304"/>
    </row>
    <row r="13" spans="1:920" ht="14.25" customHeight="1">
      <c r="E13" s="304" t="s">
        <v>2331</v>
      </c>
      <c r="F13" s="304"/>
      <c r="G13" s="304"/>
      <c r="H13" s="304"/>
      <c r="I13" s="304"/>
      <c r="J13" s="304"/>
      <c r="K13" s="304"/>
    </row>
    <row r="14" spans="1:920" ht="14.25" customHeight="1">
      <c r="E14" s="305" t="s">
        <v>2332</v>
      </c>
      <c r="F14" s="305"/>
      <c r="G14" s="305"/>
      <c r="H14" s="305"/>
      <c r="I14" s="305"/>
      <c r="J14" s="305"/>
      <c r="K14" s="305"/>
    </row>
    <row r="15" spans="1:920" ht="15" customHeight="1">
      <c r="E15" s="305" t="s">
        <v>2600</v>
      </c>
      <c r="F15" s="305"/>
      <c r="G15" s="305"/>
      <c r="H15" s="305"/>
      <c r="I15" s="305"/>
      <c r="J15" s="305"/>
      <c r="K15" s="305"/>
    </row>
    <row r="16" spans="1:920" ht="13.5" customHeight="1">
      <c r="E16" s="47"/>
      <c r="F16" s="48"/>
      <c r="G16" s="48"/>
      <c r="H16" s="48"/>
      <c r="I16" s="48"/>
      <c r="K16" s="152" t="s">
        <v>1973</v>
      </c>
    </row>
    <row r="17" spans="1:920" ht="30.75" customHeight="1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2544</v>
      </c>
      <c r="K17" s="196" t="s">
        <v>2545</v>
      </c>
    </row>
    <row r="18" spans="1:920" s="51" customFormat="1" ht="12.75" customHeight="1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 ht="13.5" customHeight="1">
      <c r="A19" s="45"/>
      <c r="B19" s="45"/>
      <c r="C19" s="45"/>
      <c r="D19" s="45"/>
      <c r="E19" s="209"/>
      <c r="F19" s="210"/>
      <c r="G19" s="211"/>
      <c r="H19" s="212"/>
      <c r="I19" s="213"/>
      <c r="J19" s="214"/>
      <c r="K19" s="214"/>
    </row>
    <row r="20" spans="1:920" s="37" customFormat="1" ht="13.5" customHeight="1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16"/>
      <c r="I20" s="205"/>
      <c r="J20" s="217"/>
      <c r="K20" s="217"/>
    </row>
    <row r="21" spans="1:920" s="37" customFormat="1" ht="13.5" customHeight="1">
      <c r="A21" s="45">
        <v>0.01</v>
      </c>
      <c r="B21" s="45">
        <v>0.56999999999999995</v>
      </c>
      <c r="C21" s="45" t="str">
        <f>IF(LEN(J21)=0,"",1+ABS((J21*A21)/LEN(J21))+A21)</f>
        <v/>
      </c>
      <c r="D21" s="45" t="str">
        <f>IF(LEN(K21)=0,"",1+ABS((K21*B21)/LEN(K21))+B21)</f>
        <v/>
      </c>
      <c r="E21" s="218" t="s">
        <v>1983</v>
      </c>
      <c r="F21" s="203" t="s">
        <v>2335</v>
      </c>
      <c r="G21" s="204"/>
      <c r="H21" s="205" t="s">
        <v>2336</v>
      </c>
      <c r="I21" s="205">
        <v>401</v>
      </c>
      <c r="J21" s="162"/>
      <c r="K21" s="162"/>
    </row>
    <row r="22" spans="1:920" s="37" customFormat="1" ht="13.5" customHeight="1">
      <c r="A22" s="45">
        <v>0.02</v>
      </c>
      <c r="B22" s="45">
        <v>0.57999999999999996</v>
      </c>
      <c r="C22" s="45" t="str">
        <f t="shared" ref="C22:D36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2337</v>
      </c>
      <c r="G22" s="204"/>
      <c r="H22" s="205" t="s">
        <v>2338</v>
      </c>
      <c r="I22" s="205">
        <v>402</v>
      </c>
      <c r="J22" s="162"/>
      <c r="K22" s="162"/>
    </row>
    <row r="23" spans="1:920" s="37" customFormat="1" ht="13.5" customHeight="1">
      <c r="A23" s="45">
        <v>0.03</v>
      </c>
      <c r="B23" s="45">
        <v>0.59</v>
      </c>
      <c r="C23" s="45" t="str">
        <f t="shared" si="0"/>
        <v/>
      </c>
      <c r="D23" s="45" t="str">
        <f t="shared" si="0"/>
        <v/>
      </c>
      <c r="E23" s="218" t="s">
        <v>1988</v>
      </c>
      <c r="F23" s="203" t="s">
        <v>2339</v>
      </c>
      <c r="G23" s="204"/>
      <c r="H23" s="205" t="s">
        <v>2338</v>
      </c>
      <c r="I23" s="205">
        <v>403</v>
      </c>
      <c r="J23" s="162"/>
      <c r="K23" s="162"/>
    </row>
    <row r="24" spans="1:920" s="37" customFormat="1" ht="13.5" customHeight="1">
      <c r="A24" s="45">
        <v>0.04</v>
      </c>
      <c r="B24" s="45">
        <v>0.6</v>
      </c>
      <c r="C24" s="45" t="str">
        <f t="shared" si="0"/>
        <v/>
      </c>
      <c r="D24" s="45" t="str">
        <f t="shared" si="0"/>
        <v/>
      </c>
      <c r="E24" s="218" t="s">
        <v>1991</v>
      </c>
      <c r="F24" s="203" t="s">
        <v>2340</v>
      </c>
      <c r="G24" s="204"/>
      <c r="H24" s="205" t="s">
        <v>2338</v>
      </c>
      <c r="I24" s="205">
        <v>404</v>
      </c>
      <c r="J24" s="162"/>
      <c r="K24" s="162"/>
    </row>
    <row r="25" spans="1:920" s="37" customFormat="1" ht="13.5" customHeight="1">
      <c r="A25" s="45">
        <v>0.05</v>
      </c>
      <c r="B25" s="45">
        <v>0.61</v>
      </c>
      <c r="C25" s="45" t="str">
        <f t="shared" si="0"/>
        <v/>
      </c>
      <c r="D25" s="45" t="str">
        <f t="shared" si="0"/>
        <v/>
      </c>
      <c r="E25" s="218" t="s">
        <v>1994</v>
      </c>
      <c r="F25" s="203" t="s">
        <v>2341</v>
      </c>
      <c r="G25" s="204"/>
      <c r="H25" s="205" t="s">
        <v>2338</v>
      </c>
      <c r="I25" s="205">
        <v>405</v>
      </c>
      <c r="J25" s="162"/>
      <c r="K25" s="162"/>
    </row>
    <row r="26" spans="1:920" s="37" customFormat="1" ht="13.5" customHeight="1">
      <c r="A26" s="45">
        <v>0.06</v>
      </c>
      <c r="B26" s="45">
        <v>0.62</v>
      </c>
      <c r="C26" s="45" t="str">
        <f t="shared" si="0"/>
        <v/>
      </c>
      <c r="D26" s="45" t="str">
        <f t="shared" si="0"/>
        <v/>
      </c>
      <c r="E26" s="218" t="s">
        <v>1997</v>
      </c>
      <c r="F26" s="203" t="s">
        <v>2342</v>
      </c>
      <c r="G26" s="204"/>
      <c r="H26" s="205" t="s">
        <v>2336</v>
      </c>
      <c r="I26" s="205">
        <v>406</v>
      </c>
      <c r="J26" s="162"/>
      <c r="K26" s="162"/>
    </row>
    <row r="27" spans="1:920" s="37" customFormat="1" ht="13.5" customHeight="1">
      <c r="A27" s="45">
        <v>7.0000000000000007E-2</v>
      </c>
      <c r="B27" s="45">
        <v>0.63</v>
      </c>
      <c r="C27" s="45" t="str">
        <f t="shared" si="0"/>
        <v/>
      </c>
      <c r="D27" s="45" t="str">
        <f t="shared" si="0"/>
        <v/>
      </c>
      <c r="E27" s="218" t="s">
        <v>2173</v>
      </c>
      <c r="F27" s="203" t="s">
        <v>2343</v>
      </c>
      <c r="G27" s="204"/>
      <c r="H27" s="205" t="s">
        <v>2338</v>
      </c>
      <c r="I27" s="205">
        <v>407</v>
      </c>
      <c r="J27" s="162"/>
      <c r="K27" s="162"/>
    </row>
    <row r="28" spans="1:920" s="37" customFormat="1" ht="25.5">
      <c r="A28" s="45">
        <v>0.08</v>
      </c>
      <c r="B28" s="45">
        <v>0.64</v>
      </c>
      <c r="C28" s="45" t="str">
        <f t="shared" si="0"/>
        <v/>
      </c>
      <c r="D28" s="45" t="str">
        <f t="shared" si="0"/>
        <v/>
      </c>
      <c r="E28" s="215" t="s">
        <v>1978</v>
      </c>
      <c r="F28" s="208" t="s">
        <v>2344</v>
      </c>
      <c r="G28" s="204"/>
      <c r="H28" s="196" t="s">
        <v>2345</v>
      </c>
      <c r="I28" s="196">
        <v>408</v>
      </c>
      <c r="J28" s="220" t="str">
        <f t="array" ref="J28">IF(AND(ISBLANK(J21:J27)),"",SUM(J21:J27))</f>
        <v/>
      </c>
      <c r="K28" s="220" t="str">
        <f t="array" ref="K28">IF(AND(ISBLANK(K21:K27)),"",SUM(K21:K27))</f>
        <v/>
      </c>
    </row>
    <row r="29" spans="1:920" s="37" customFormat="1" ht="13.5" customHeight="1">
      <c r="A29" s="45"/>
      <c r="B29" s="45"/>
      <c r="C29" s="45"/>
      <c r="D29" s="45"/>
      <c r="E29" s="209"/>
      <c r="F29" s="211"/>
      <c r="G29" s="211"/>
      <c r="H29" s="211"/>
      <c r="I29" s="213"/>
      <c r="J29" s="214"/>
      <c r="K29" s="214"/>
    </row>
    <row r="30" spans="1:920" s="37" customFormat="1" ht="13.5" customHeight="1">
      <c r="A30" s="45"/>
      <c r="B30" s="45"/>
      <c r="C30" s="45"/>
      <c r="D30" s="45"/>
      <c r="E30" s="215" t="s">
        <v>1999</v>
      </c>
      <c r="F30" s="208" t="s">
        <v>2346</v>
      </c>
      <c r="G30" s="204"/>
      <c r="H30" s="204"/>
      <c r="I30" s="205"/>
      <c r="J30" s="217"/>
      <c r="K30" s="217"/>
    </row>
    <row r="31" spans="1:920" s="37" customFormat="1" ht="13.5" customHeight="1">
      <c r="A31" s="45">
        <v>0.09</v>
      </c>
      <c r="B31" s="45">
        <v>0.65</v>
      </c>
      <c r="C31" s="45" t="e">
        <f>IF(LEN(#REF!)=0,"",1+ABS((#REF!*A31)/LEN(#REF!))+A31)</f>
        <v>#REF!</v>
      </c>
      <c r="D31" s="45" t="str">
        <f t="shared" si="0"/>
        <v/>
      </c>
      <c r="E31" s="218" t="s">
        <v>2002</v>
      </c>
      <c r="F31" s="203" t="s">
        <v>2347</v>
      </c>
      <c r="G31" s="204"/>
      <c r="H31" s="205" t="s">
        <v>2338</v>
      </c>
      <c r="I31" s="205">
        <v>409</v>
      </c>
      <c r="J31" s="162"/>
      <c r="K31" s="162"/>
    </row>
    <row r="32" spans="1:920" s="37" customFormat="1" ht="13.5" customHeight="1">
      <c r="A32" s="45">
        <v>0.1</v>
      </c>
      <c r="B32" s="45">
        <v>0.66</v>
      </c>
      <c r="C32" s="45" t="str">
        <f>IF(LEN(J31)=0,"",1+ABS((J31*A32)/LEN(J31))+A32)</f>
        <v/>
      </c>
      <c r="D32" s="45" t="str">
        <f t="shared" si="0"/>
        <v/>
      </c>
      <c r="E32" s="218" t="s">
        <v>2004</v>
      </c>
      <c r="F32" s="203" t="s">
        <v>2348</v>
      </c>
      <c r="G32" s="204"/>
      <c r="H32" s="205" t="s">
        <v>2336</v>
      </c>
      <c r="I32" s="205">
        <v>410</v>
      </c>
      <c r="J32" s="270"/>
      <c r="K32" s="162"/>
    </row>
    <row r="33" spans="1:920" s="37" customFormat="1" ht="13.5" customHeight="1">
      <c r="A33" s="45">
        <v>0.11</v>
      </c>
      <c r="B33" s="45">
        <v>0.67</v>
      </c>
      <c r="C33" s="45" t="str">
        <f t="shared" si="0"/>
        <v/>
      </c>
      <c r="D33" s="45" t="str">
        <f t="shared" si="0"/>
        <v/>
      </c>
      <c r="E33" s="218" t="s">
        <v>2005</v>
      </c>
      <c r="F33" s="203" t="s">
        <v>2349</v>
      </c>
      <c r="G33" s="204"/>
      <c r="H33" s="205" t="s">
        <v>2338</v>
      </c>
      <c r="I33" s="205">
        <v>411</v>
      </c>
      <c r="J33" s="162"/>
      <c r="K33" s="162"/>
    </row>
    <row r="34" spans="1:920" s="37" customFormat="1" ht="13.5" customHeight="1">
      <c r="A34" s="45">
        <v>0.12</v>
      </c>
      <c r="B34" s="45">
        <v>0.68</v>
      </c>
      <c r="C34" s="45" t="str">
        <f t="shared" si="0"/>
        <v/>
      </c>
      <c r="D34" s="45" t="str">
        <f t="shared" si="0"/>
        <v/>
      </c>
      <c r="E34" s="218" t="s">
        <v>2007</v>
      </c>
      <c r="F34" s="203" t="s">
        <v>2350</v>
      </c>
      <c r="G34" s="204"/>
      <c r="H34" s="205" t="s">
        <v>2336</v>
      </c>
      <c r="I34" s="205">
        <v>412</v>
      </c>
      <c r="J34" s="162"/>
      <c r="K34" s="162"/>
    </row>
    <row r="35" spans="1:920" ht="13.5" customHeight="1">
      <c r="A35" s="45">
        <v>0.13</v>
      </c>
      <c r="B35" s="45">
        <v>0.69</v>
      </c>
      <c r="C35" s="45" t="str">
        <f t="shared" si="0"/>
        <v/>
      </c>
      <c r="D35" s="45" t="str">
        <f t="shared" si="0"/>
        <v/>
      </c>
      <c r="E35" s="218" t="s">
        <v>2194</v>
      </c>
      <c r="F35" s="203" t="s">
        <v>2351</v>
      </c>
      <c r="G35" s="204"/>
      <c r="H35" s="205" t="s">
        <v>2338</v>
      </c>
      <c r="I35" s="205">
        <v>413</v>
      </c>
      <c r="J35" s="162"/>
      <c r="K35" s="162"/>
    </row>
    <row r="36" spans="1:920" ht="13.5" customHeight="1">
      <c r="A36" s="45">
        <v>0.14000000000000001</v>
      </c>
      <c r="B36" s="45">
        <v>0.7</v>
      </c>
      <c r="C36" s="45" t="str">
        <f>IF(LEN(J36)=0,"",1+ABS((J36*A36)/LEN(J36))+A36)</f>
        <v/>
      </c>
      <c r="D36" s="45" t="str">
        <f t="shared" si="0"/>
        <v/>
      </c>
      <c r="E36" s="218" t="s">
        <v>2196</v>
      </c>
      <c r="F36" s="207" t="s">
        <v>2352</v>
      </c>
      <c r="G36" s="219"/>
      <c r="H36" s="205" t="s">
        <v>2336</v>
      </c>
      <c r="I36" s="205">
        <v>414</v>
      </c>
      <c r="J36" s="162"/>
      <c r="K36" s="163"/>
    </row>
    <row r="37" spans="1:920" ht="7.5" customHeight="1">
      <c r="E37" s="221"/>
      <c r="F37" s="222"/>
      <c r="G37" s="222"/>
      <c r="H37" s="223"/>
      <c r="I37" s="224"/>
      <c r="J37" s="225"/>
      <c r="K37" s="226"/>
    </row>
    <row r="38" spans="1:920" s="36" customFormat="1" ht="21.75" customHeight="1">
      <c r="A38" s="39"/>
      <c r="B38" s="39"/>
      <c r="C38" s="39"/>
      <c r="D38" s="39"/>
      <c r="H38" s="58"/>
      <c r="I38" s="227"/>
      <c r="J38" s="40"/>
      <c r="K38" s="3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</row>
    <row r="39" spans="1:920" s="150" customFormat="1" ht="12.75">
      <c r="E39" s="228"/>
      <c r="H39" s="161"/>
      <c r="J39" s="145"/>
      <c r="K39" s="148" t="s">
        <v>2353</v>
      </c>
    </row>
    <row r="40" spans="1:920" ht="30.75" customHeight="1">
      <c r="E40" s="177" t="s">
        <v>1974</v>
      </c>
      <c r="F40" s="178" t="s">
        <v>1969</v>
      </c>
      <c r="G40" s="178" t="s">
        <v>1975</v>
      </c>
      <c r="H40" s="179" t="s">
        <v>2333</v>
      </c>
      <c r="I40" s="179" t="s">
        <v>1976</v>
      </c>
      <c r="J40" s="179" t="str">
        <f>J17</f>
        <v>Od____ do ____
tekuće godine</v>
      </c>
      <c r="K40" s="179" t="str">
        <f>K17</f>
        <v>Od____ do ____
prethodne godine</v>
      </c>
    </row>
    <row r="41" spans="1:920" s="51" customFormat="1" ht="12.75" customHeight="1">
      <c r="A41" s="49"/>
      <c r="B41" s="49"/>
      <c r="C41" s="49"/>
      <c r="D41" s="49"/>
      <c r="E41" s="180">
        <v>1</v>
      </c>
      <c r="F41" s="181">
        <v>2</v>
      </c>
      <c r="G41" s="181">
        <v>3</v>
      </c>
      <c r="H41" s="181">
        <v>4</v>
      </c>
      <c r="I41" s="182">
        <v>5</v>
      </c>
      <c r="J41" s="182">
        <v>6</v>
      </c>
      <c r="K41" s="182">
        <v>7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50"/>
      <c r="SD41" s="50"/>
      <c r="SE41" s="50"/>
      <c r="SF41" s="50"/>
      <c r="SG41" s="50"/>
      <c r="SH41" s="50"/>
      <c r="SI41" s="50"/>
      <c r="SJ41" s="50"/>
      <c r="SK41" s="50"/>
      <c r="SL41" s="50"/>
      <c r="SM41" s="50"/>
      <c r="SN41" s="50"/>
      <c r="SO41" s="50"/>
      <c r="SP41" s="50"/>
      <c r="SQ41" s="50"/>
      <c r="SR41" s="50"/>
      <c r="SS41" s="50"/>
      <c r="ST41" s="50"/>
      <c r="SU41" s="50"/>
      <c r="SV41" s="50"/>
      <c r="SW41" s="50"/>
      <c r="SX41" s="50"/>
      <c r="SY41" s="50"/>
      <c r="SZ41" s="50"/>
      <c r="TA41" s="50"/>
      <c r="TB41" s="50"/>
      <c r="TC41" s="50"/>
      <c r="TD41" s="50"/>
      <c r="TE41" s="50"/>
      <c r="TF41" s="50"/>
      <c r="TG41" s="50"/>
      <c r="TH41" s="50"/>
      <c r="TI41" s="50"/>
      <c r="TJ41" s="50"/>
      <c r="TK41" s="50"/>
      <c r="TL41" s="50"/>
      <c r="TM41" s="50"/>
      <c r="TN41" s="50"/>
      <c r="TO41" s="50"/>
      <c r="TP41" s="50"/>
      <c r="TQ41" s="50"/>
      <c r="TR41" s="50"/>
      <c r="TS41" s="50"/>
      <c r="TT41" s="50"/>
      <c r="TU41" s="50"/>
      <c r="TV41" s="50"/>
      <c r="TW41" s="50"/>
      <c r="TX41" s="50"/>
      <c r="TY41" s="50"/>
      <c r="TZ41" s="50"/>
      <c r="UA41" s="50"/>
      <c r="UB41" s="50"/>
      <c r="UC41" s="50"/>
      <c r="UD41" s="50"/>
      <c r="UE41" s="50"/>
      <c r="UF41" s="50"/>
      <c r="UG41" s="50"/>
      <c r="UH41" s="50"/>
      <c r="UI41" s="50"/>
      <c r="UJ41" s="50"/>
      <c r="UK41" s="50"/>
      <c r="UL41" s="50"/>
      <c r="UM41" s="50"/>
      <c r="UN41" s="50"/>
      <c r="UO41" s="50"/>
      <c r="UP41" s="50"/>
      <c r="UQ41" s="50"/>
      <c r="UR41" s="50"/>
      <c r="US41" s="50"/>
      <c r="UT41" s="50"/>
      <c r="UU41" s="50"/>
      <c r="UV41" s="50"/>
      <c r="UW41" s="50"/>
      <c r="UX41" s="50"/>
      <c r="UY41" s="50"/>
      <c r="UZ41" s="50"/>
      <c r="VA41" s="50"/>
      <c r="VB41" s="50"/>
      <c r="VC41" s="50"/>
      <c r="VD41" s="50"/>
      <c r="VE41" s="50"/>
      <c r="VF41" s="50"/>
      <c r="VG41" s="50"/>
      <c r="VH41" s="50"/>
      <c r="VI41" s="50"/>
      <c r="VJ41" s="50"/>
      <c r="VK41" s="50"/>
      <c r="VL41" s="50"/>
      <c r="VM41" s="50"/>
      <c r="VN41" s="50"/>
      <c r="VO41" s="50"/>
      <c r="VP41" s="50"/>
      <c r="VQ41" s="50"/>
      <c r="VR41" s="50"/>
      <c r="VS41" s="50"/>
      <c r="VT41" s="50"/>
      <c r="VU41" s="50"/>
      <c r="VV41" s="50"/>
      <c r="VW41" s="50"/>
      <c r="VX41" s="50"/>
      <c r="VY41" s="50"/>
      <c r="VZ41" s="50"/>
      <c r="WA41" s="50"/>
      <c r="WB41" s="50"/>
      <c r="WC41" s="50"/>
      <c r="WD41" s="50"/>
      <c r="WE41" s="50"/>
      <c r="WF41" s="50"/>
      <c r="WG41" s="50"/>
      <c r="WH41" s="50"/>
      <c r="WI41" s="50"/>
      <c r="WJ41" s="50"/>
      <c r="WK41" s="50"/>
      <c r="WL41" s="50"/>
      <c r="WM41" s="50"/>
      <c r="WN41" s="50"/>
      <c r="WO41" s="50"/>
      <c r="WP41" s="50"/>
      <c r="WQ41" s="50"/>
      <c r="WR41" s="50"/>
      <c r="WS41" s="50"/>
      <c r="WT41" s="50"/>
      <c r="WU41" s="50"/>
      <c r="WV41" s="50"/>
      <c r="WW41" s="50"/>
      <c r="WX41" s="50"/>
      <c r="WY41" s="50"/>
      <c r="WZ41" s="50"/>
      <c r="XA41" s="50"/>
      <c r="XB41" s="50"/>
      <c r="XC41" s="50"/>
      <c r="XD41" s="50"/>
      <c r="XE41" s="50"/>
      <c r="XF41" s="50"/>
      <c r="XG41" s="50"/>
      <c r="XH41" s="50"/>
      <c r="XI41" s="50"/>
      <c r="XJ41" s="50"/>
      <c r="XK41" s="50"/>
      <c r="XL41" s="50"/>
      <c r="XM41" s="50"/>
      <c r="XN41" s="50"/>
      <c r="XO41" s="50"/>
      <c r="XP41" s="50"/>
      <c r="XQ41" s="50"/>
      <c r="XR41" s="50"/>
      <c r="XS41" s="50"/>
      <c r="XT41" s="50"/>
      <c r="XU41" s="50"/>
      <c r="XV41" s="50"/>
      <c r="XW41" s="50"/>
      <c r="XX41" s="50"/>
      <c r="XY41" s="50"/>
      <c r="XZ41" s="50"/>
      <c r="YA41" s="50"/>
      <c r="YB41" s="50"/>
      <c r="YC41" s="50"/>
      <c r="YD41" s="50"/>
      <c r="YE41" s="50"/>
      <c r="YF41" s="50"/>
      <c r="YG41" s="50"/>
      <c r="YH41" s="50"/>
      <c r="YI41" s="50"/>
      <c r="YJ41" s="50"/>
      <c r="YK41" s="50"/>
      <c r="YL41" s="50"/>
      <c r="YM41" s="50"/>
      <c r="YN41" s="50"/>
      <c r="YO41" s="50"/>
      <c r="YP41" s="50"/>
      <c r="YQ41" s="50"/>
      <c r="YR41" s="50"/>
      <c r="YS41" s="50"/>
      <c r="YT41" s="50"/>
      <c r="YU41" s="50"/>
      <c r="YV41" s="50"/>
      <c r="YW41" s="50"/>
      <c r="YX41" s="50"/>
      <c r="YY41" s="50"/>
      <c r="YZ41" s="50"/>
      <c r="ZA41" s="50"/>
      <c r="ZB41" s="50"/>
      <c r="ZC41" s="50"/>
      <c r="ZD41" s="50"/>
      <c r="ZE41" s="50"/>
      <c r="ZF41" s="50"/>
      <c r="ZG41" s="50"/>
      <c r="ZH41" s="50"/>
      <c r="ZI41" s="50"/>
      <c r="ZJ41" s="50"/>
      <c r="ZK41" s="50"/>
      <c r="ZL41" s="50"/>
      <c r="ZM41" s="50"/>
      <c r="ZN41" s="50"/>
      <c r="ZO41" s="50"/>
      <c r="ZP41" s="50"/>
      <c r="ZQ41" s="50"/>
      <c r="ZR41" s="50"/>
      <c r="ZS41" s="50"/>
      <c r="ZT41" s="50"/>
      <c r="ZU41" s="50"/>
      <c r="ZV41" s="50"/>
      <c r="ZW41" s="50"/>
      <c r="ZX41" s="50"/>
      <c r="ZY41" s="50"/>
      <c r="ZZ41" s="50"/>
      <c r="AAA41" s="50"/>
      <c r="AAB41" s="50"/>
      <c r="AAC41" s="50"/>
      <c r="AAD41" s="50"/>
      <c r="AAE41" s="50"/>
      <c r="AAF41" s="50"/>
      <c r="AAG41" s="50"/>
      <c r="AAH41" s="50"/>
      <c r="AAI41" s="50"/>
      <c r="AAJ41" s="50"/>
      <c r="AAK41" s="50"/>
      <c r="AAL41" s="50"/>
      <c r="AAM41" s="50"/>
      <c r="AAN41" s="50"/>
      <c r="AAO41" s="50"/>
      <c r="AAP41" s="50"/>
      <c r="AAQ41" s="50"/>
      <c r="AAR41" s="50"/>
      <c r="AAS41" s="50"/>
      <c r="AAT41" s="50"/>
      <c r="AAU41" s="50"/>
      <c r="AAV41" s="50"/>
      <c r="AAW41" s="50"/>
      <c r="AAX41" s="50"/>
      <c r="AAY41" s="50"/>
      <c r="AAZ41" s="50"/>
      <c r="ABA41" s="50"/>
      <c r="ABB41" s="50"/>
      <c r="ABC41" s="50"/>
      <c r="ABD41" s="50"/>
      <c r="ABE41" s="50"/>
      <c r="ABF41" s="50"/>
      <c r="ABG41" s="50"/>
      <c r="ABH41" s="50"/>
      <c r="ABI41" s="50"/>
      <c r="ABJ41" s="50"/>
      <c r="ABK41" s="50"/>
      <c r="ABL41" s="50"/>
      <c r="ABM41" s="50"/>
      <c r="ABN41" s="50"/>
      <c r="ABO41" s="50"/>
      <c r="ABP41" s="50"/>
      <c r="ABQ41" s="50"/>
      <c r="ABR41" s="50"/>
      <c r="ABS41" s="50"/>
      <c r="ABT41" s="50"/>
      <c r="ABU41" s="50"/>
      <c r="ABV41" s="50"/>
      <c r="ABW41" s="50"/>
      <c r="ABX41" s="50"/>
      <c r="ABY41" s="50"/>
      <c r="ABZ41" s="50"/>
      <c r="ACA41" s="50"/>
      <c r="ACB41" s="50"/>
      <c r="ACC41" s="50"/>
      <c r="ACD41" s="50"/>
      <c r="ACE41" s="50"/>
      <c r="ACF41" s="50"/>
      <c r="ACG41" s="50"/>
      <c r="ACH41" s="50"/>
      <c r="ACI41" s="50"/>
      <c r="ACJ41" s="50"/>
      <c r="ACK41" s="50"/>
      <c r="ACL41" s="50"/>
      <c r="ACM41" s="50"/>
      <c r="ACN41" s="50"/>
      <c r="ACO41" s="50"/>
      <c r="ACP41" s="50"/>
      <c r="ACQ41" s="50"/>
      <c r="ACR41" s="50"/>
      <c r="ACS41" s="50"/>
      <c r="ACT41" s="50"/>
      <c r="ACU41" s="50"/>
      <c r="ACV41" s="50"/>
      <c r="ACW41" s="50"/>
      <c r="ACX41" s="50"/>
      <c r="ACY41" s="50"/>
      <c r="ACZ41" s="50"/>
      <c r="ADA41" s="50"/>
      <c r="ADB41" s="50"/>
      <c r="ADC41" s="50"/>
      <c r="ADD41" s="50"/>
      <c r="ADE41" s="50"/>
      <c r="ADF41" s="50"/>
      <c r="ADG41" s="50"/>
      <c r="ADH41" s="50"/>
      <c r="ADI41" s="50"/>
      <c r="ADJ41" s="50"/>
      <c r="ADK41" s="50"/>
      <c r="ADL41" s="50"/>
      <c r="ADM41" s="50"/>
      <c r="ADN41" s="50"/>
      <c r="ADO41" s="50"/>
      <c r="ADP41" s="50"/>
      <c r="ADQ41" s="50"/>
      <c r="ADR41" s="50"/>
      <c r="ADS41" s="50"/>
      <c r="ADT41" s="50"/>
      <c r="ADU41" s="50"/>
      <c r="ADV41" s="50"/>
      <c r="ADW41" s="50"/>
      <c r="ADX41" s="50"/>
      <c r="ADY41" s="50"/>
      <c r="ADZ41" s="50"/>
      <c r="AEA41" s="50"/>
      <c r="AEB41" s="50"/>
      <c r="AEC41" s="50"/>
      <c r="AED41" s="50"/>
      <c r="AEE41" s="50"/>
      <c r="AEF41" s="50"/>
      <c r="AEG41" s="50"/>
      <c r="AEH41" s="50"/>
      <c r="AEI41" s="50"/>
      <c r="AEJ41" s="50"/>
      <c r="AEK41" s="50"/>
      <c r="AEL41" s="50"/>
      <c r="AEM41" s="50"/>
      <c r="AEN41" s="50"/>
      <c r="AEO41" s="50"/>
      <c r="AEP41" s="50"/>
      <c r="AEQ41" s="50"/>
      <c r="AER41" s="50"/>
      <c r="AES41" s="50"/>
      <c r="AET41" s="50"/>
      <c r="AEU41" s="50"/>
      <c r="AEV41" s="50"/>
      <c r="AEW41" s="50"/>
      <c r="AEX41" s="50"/>
      <c r="AEY41" s="50"/>
      <c r="AEZ41" s="50"/>
      <c r="AFA41" s="50"/>
      <c r="AFB41" s="50"/>
      <c r="AFC41" s="50"/>
      <c r="AFD41" s="50"/>
      <c r="AFE41" s="50"/>
      <c r="AFF41" s="50"/>
      <c r="AFG41" s="50"/>
      <c r="AFH41" s="50"/>
      <c r="AFI41" s="50"/>
      <c r="AFJ41" s="50"/>
      <c r="AFK41" s="50"/>
      <c r="AFL41" s="50"/>
      <c r="AFM41" s="50"/>
      <c r="AFN41" s="50"/>
      <c r="AFO41" s="50"/>
      <c r="AFP41" s="50"/>
      <c r="AFQ41" s="50"/>
      <c r="AFR41" s="50"/>
      <c r="AFS41" s="50"/>
      <c r="AFT41" s="50"/>
      <c r="AFU41" s="50"/>
      <c r="AFV41" s="50"/>
      <c r="AFW41" s="50"/>
      <c r="AFX41" s="50"/>
      <c r="AFY41" s="50"/>
      <c r="AFZ41" s="50"/>
      <c r="AGA41" s="50"/>
      <c r="AGB41" s="50"/>
      <c r="AGC41" s="50"/>
      <c r="AGD41" s="50"/>
      <c r="AGE41" s="50"/>
      <c r="AGF41" s="50"/>
      <c r="AGG41" s="50"/>
      <c r="AGH41" s="50"/>
      <c r="AGI41" s="50"/>
      <c r="AGJ41" s="50"/>
      <c r="AGK41" s="50"/>
      <c r="AGL41" s="50"/>
      <c r="AGM41" s="50"/>
      <c r="AGN41" s="50"/>
      <c r="AGO41" s="50"/>
      <c r="AGP41" s="50"/>
      <c r="AGQ41" s="50"/>
      <c r="AGR41" s="50"/>
      <c r="AGS41" s="50"/>
      <c r="AGT41" s="50"/>
      <c r="AGU41" s="50"/>
      <c r="AGV41" s="50"/>
      <c r="AGW41" s="50"/>
      <c r="AGX41" s="50"/>
      <c r="AGY41" s="50"/>
      <c r="AGZ41" s="50"/>
      <c r="AHA41" s="50"/>
      <c r="AHB41" s="50"/>
      <c r="AHC41" s="50"/>
      <c r="AHD41" s="50"/>
      <c r="AHE41" s="50"/>
      <c r="AHF41" s="50"/>
      <c r="AHG41" s="50"/>
      <c r="AHH41" s="50"/>
      <c r="AHI41" s="50"/>
      <c r="AHJ41" s="50"/>
      <c r="AHK41" s="50"/>
      <c r="AHL41" s="50"/>
      <c r="AHM41" s="50"/>
      <c r="AHN41" s="50"/>
      <c r="AHO41" s="50"/>
      <c r="AHP41" s="50"/>
      <c r="AHQ41" s="50"/>
      <c r="AHR41" s="50"/>
      <c r="AHS41" s="50"/>
      <c r="AHT41" s="50"/>
      <c r="AHU41" s="50"/>
      <c r="AHV41" s="50"/>
      <c r="AHW41" s="50"/>
      <c r="AHX41" s="50"/>
      <c r="AHY41" s="50"/>
      <c r="AHZ41" s="50"/>
      <c r="AIA41" s="50"/>
      <c r="AIB41" s="50"/>
      <c r="AIC41" s="50"/>
      <c r="AID41" s="50"/>
      <c r="AIE41" s="50"/>
      <c r="AIF41" s="50"/>
      <c r="AIG41" s="50"/>
      <c r="AIH41" s="50"/>
      <c r="AII41" s="50"/>
      <c r="AIJ41" s="50"/>
    </row>
    <row r="42" spans="1:920" ht="13.5" customHeight="1">
      <c r="A42" s="45">
        <v>0.15</v>
      </c>
      <c r="B42" s="45">
        <v>0.71</v>
      </c>
      <c r="C42" s="45" t="str">
        <f>IF(LEN(J42)=0,"",1+ABS((J42*A42)/LEN(J42))+A42)</f>
        <v/>
      </c>
      <c r="D42" s="45" t="str">
        <f>IF(LEN(K42)=0,"",1+ABS((K42*B42)/LEN(K42))+B42)</f>
        <v/>
      </c>
      <c r="E42" s="218" t="s">
        <v>2198</v>
      </c>
      <c r="F42" s="207" t="s">
        <v>2354</v>
      </c>
      <c r="G42" s="219"/>
      <c r="H42" s="205" t="s">
        <v>2338</v>
      </c>
      <c r="I42" s="205">
        <v>415</v>
      </c>
      <c r="J42" s="162"/>
      <c r="K42" s="163"/>
    </row>
    <row r="43" spans="1:920" ht="13.5" customHeight="1">
      <c r="A43" s="45">
        <v>0.16</v>
      </c>
      <c r="B43" s="45">
        <v>0.72</v>
      </c>
      <c r="C43" s="45" t="str">
        <f t="shared" ref="C43:D65" si="1">IF(LEN(J43)=0,"",1+ABS((J43*A43)/LEN(J43))+A43)</f>
        <v/>
      </c>
      <c r="D43" s="45" t="str">
        <f t="shared" si="1"/>
        <v/>
      </c>
      <c r="E43" s="218" t="s">
        <v>2200</v>
      </c>
      <c r="F43" s="207" t="s">
        <v>2355</v>
      </c>
      <c r="G43" s="219"/>
      <c r="H43" s="205" t="s">
        <v>2336</v>
      </c>
      <c r="I43" s="205">
        <v>416</v>
      </c>
      <c r="J43" s="162"/>
      <c r="K43" s="163"/>
    </row>
    <row r="44" spans="1:920" s="37" customFormat="1" ht="13.5" customHeight="1">
      <c r="A44" s="45">
        <v>0.17</v>
      </c>
      <c r="B44" s="45">
        <v>0.73</v>
      </c>
      <c r="C44" s="45" t="str">
        <f t="shared" si="1"/>
        <v/>
      </c>
      <c r="D44" s="45" t="str">
        <f t="shared" si="1"/>
        <v/>
      </c>
      <c r="E44" s="183" t="s">
        <v>2202</v>
      </c>
      <c r="F44" s="189" t="s">
        <v>2356</v>
      </c>
      <c r="G44" s="185"/>
      <c r="H44" s="185" t="s">
        <v>2336</v>
      </c>
      <c r="I44" s="205">
        <v>417</v>
      </c>
      <c r="J44" s="112"/>
      <c r="K44" s="112"/>
    </row>
    <row r="45" spans="1:920" s="37" customFormat="1" ht="13.5" customHeight="1">
      <c r="A45" s="45">
        <v>0.18</v>
      </c>
      <c r="B45" s="45">
        <v>0.74</v>
      </c>
      <c r="C45" s="45" t="str">
        <f t="shared" si="1"/>
        <v/>
      </c>
      <c r="D45" s="45" t="str">
        <f t="shared" si="1"/>
        <v/>
      </c>
      <c r="E45" s="183" t="s">
        <v>2357</v>
      </c>
      <c r="F45" s="189" t="s">
        <v>2358</v>
      </c>
      <c r="G45" s="185"/>
      <c r="H45" s="185" t="s">
        <v>2338</v>
      </c>
      <c r="I45" s="205">
        <v>418</v>
      </c>
      <c r="J45" s="112"/>
      <c r="K45" s="112"/>
    </row>
    <row r="46" spans="1:920" s="37" customFormat="1" ht="13.5" customHeight="1">
      <c r="A46" s="45">
        <v>0.19</v>
      </c>
      <c r="B46" s="45">
        <v>0.75</v>
      </c>
      <c r="C46" s="45" t="str">
        <f t="shared" si="1"/>
        <v/>
      </c>
      <c r="D46" s="45" t="str">
        <f t="shared" si="1"/>
        <v/>
      </c>
      <c r="E46" s="183" t="s">
        <v>2359</v>
      </c>
      <c r="F46" s="189" t="s">
        <v>2360</v>
      </c>
      <c r="G46" s="185"/>
      <c r="H46" s="185" t="s">
        <v>2336</v>
      </c>
      <c r="I46" s="205">
        <v>419</v>
      </c>
      <c r="J46" s="112"/>
      <c r="K46" s="112"/>
    </row>
    <row r="47" spans="1:920" s="37" customFormat="1" ht="13.5" customHeight="1">
      <c r="A47" s="45">
        <v>0.2</v>
      </c>
      <c r="B47" s="45">
        <v>0.76</v>
      </c>
      <c r="C47" s="45" t="str">
        <f t="shared" si="1"/>
        <v/>
      </c>
      <c r="D47" s="45" t="str">
        <f t="shared" si="1"/>
        <v/>
      </c>
      <c r="E47" s="183" t="s">
        <v>2361</v>
      </c>
      <c r="F47" s="189" t="s">
        <v>2362</v>
      </c>
      <c r="G47" s="185"/>
      <c r="H47" s="185" t="s">
        <v>2338</v>
      </c>
      <c r="I47" s="205">
        <v>420</v>
      </c>
      <c r="J47" s="112"/>
      <c r="K47" s="112"/>
    </row>
    <row r="48" spans="1:920" s="37" customFormat="1" ht="13.5" customHeight="1">
      <c r="A48" s="45">
        <v>0.21</v>
      </c>
      <c r="B48" s="45">
        <v>0.77</v>
      </c>
      <c r="C48" s="45" t="str">
        <f t="shared" si="1"/>
        <v/>
      </c>
      <c r="D48" s="45" t="str">
        <f t="shared" si="1"/>
        <v/>
      </c>
      <c r="E48" s="183" t="s">
        <v>2363</v>
      </c>
      <c r="F48" s="189" t="s">
        <v>2364</v>
      </c>
      <c r="G48" s="185"/>
      <c r="H48" s="185" t="s">
        <v>2336</v>
      </c>
      <c r="I48" s="205">
        <v>421</v>
      </c>
      <c r="J48" s="112"/>
      <c r="K48" s="112"/>
    </row>
    <row r="49" spans="1:11" s="37" customFormat="1" ht="13.5" customHeight="1">
      <c r="A49" s="45">
        <v>0.22</v>
      </c>
      <c r="B49" s="45">
        <v>0.78</v>
      </c>
      <c r="C49" s="45" t="str">
        <f t="shared" si="1"/>
        <v/>
      </c>
      <c r="D49" s="45" t="str">
        <f t="shared" si="1"/>
        <v/>
      </c>
      <c r="E49" s="183" t="s">
        <v>2365</v>
      </c>
      <c r="F49" s="189" t="s">
        <v>2366</v>
      </c>
      <c r="G49" s="185"/>
      <c r="H49" s="185" t="s">
        <v>2338</v>
      </c>
      <c r="I49" s="205">
        <v>422</v>
      </c>
      <c r="J49" s="112"/>
      <c r="K49" s="112"/>
    </row>
    <row r="50" spans="1:11" s="37" customFormat="1" ht="13.5" customHeight="1">
      <c r="A50" s="45">
        <v>0.23</v>
      </c>
      <c r="B50" s="45">
        <v>0.79</v>
      </c>
      <c r="C50" s="45" t="str">
        <f t="shared" si="1"/>
        <v/>
      </c>
      <c r="D50" s="45" t="str">
        <f t="shared" si="1"/>
        <v/>
      </c>
      <c r="E50" s="183" t="s">
        <v>2367</v>
      </c>
      <c r="F50" s="189" t="s">
        <v>2368</v>
      </c>
      <c r="G50" s="185"/>
      <c r="H50" s="185" t="s">
        <v>2336</v>
      </c>
      <c r="I50" s="205">
        <v>423</v>
      </c>
      <c r="J50" s="112"/>
      <c r="K50" s="112"/>
    </row>
    <row r="51" spans="1:11" s="37" customFormat="1" ht="13.5" customHeight="1">
      <c r="A51" s="45">
        <v>0.24</v>
      </c>
      <c r="B51" s="45">
        <v>0.8</v>
      </c>
      <c r="C51" s="45" t="str">
        <f t="shared" si="1"/>
        <v/>
      </c>
      <c r="D51" s="45" t="str">
        <f t="shared" si="1"/>
        <v/>
      </c>
      <c r="E51" s="183" t="s">
        <v>2369</v>
      </c>
      <c r="F51" s="189" t="s">
        <v>2370</v>
      </c>
      <c r="G51" s="185"/>
      <c r="H51" s="185" t="s">
        <v>2336</v>
      </c>
      <c r="I51" s="205">
        <v>424</v>
      </c>
      <c r="J51" s="112"/>
      <c r="K51" s="112"/>
    </row>
    <row r="52" spans="1:11" s="37" customFormat="1" ht="13.5" customHeight="1">
      <c r="A52" s="45">
        <v>0.25</v>
      </c>
      <c r="B52" s="45">
        <v>0.81</v>
      </c>
      <c r="C52" s="45" t="str">
        <f t="shared" si="1"/>
        <v/>
      </c>
      <c r="D52" s="45" t="str">
        <f t="shared" si="1"/>
        <v/>
      </c>
      <c r="E52" s="183" t="s">
        <v>2371</v>
      </c>
      <c r="F52" s="189" t="s">
        <v>2372</v>
      </c>
      <c r="G52" s="185"/>
      <c r="H52" s="185" t="s">
        <v>2336</v>
      </c>
      <c r="I52" s="205">
        <v>425</v>
      </c>
      <c r="J52" s="112"/>
      <c r="K52" s="112"/>
    </row>
    <row r="53" spans="1:11" s="37" customFormat="1" ht="13.5" customHeight="1">
      <c r="A53" s="45">
        <v>0.26</v>
      </c>
      <c r="B53" s="45">
        <v>0.82</v>
      </c>
      <c r="C53" s="45" t="str">
        <f t="shared" si="1"/>
        <v/>
      </c>
      <c r="D53" s="45" t="str">
        <f t="shared" si="1"/>
        <v/>
      </c>
      <c r="E53" s="183" t="s">
        <v>2373</v>
      </c>
      <c r="F53" s="189" t="s">
        <v>2374</v>
      </c>
      <c r="G53" s="185"/>
      <c r="H53" s="185" t="s">
        <v>2336</v>
      </c>
      <c r="I53" s="205">
        <v>426</v>
      </c>
      <c r="J53" s="112"/>
      <c r="K53" s="112"/>
    </row>
    <row r="54" spans="1:11" s="37" customFormat="1" ht="13.5" customHeight="1">
      <c r="A54" s="45">
        <v>0.27</v>
      </c>
      <c r="B54" s="45">
        <v>0.83</v>
      </c>
      <c r="C54" s="45" t="str">
        <f t="shared" si="1"/>
        <v/>
      </c>
      <c r="D54" s="45" t="str">
        <f t="shared" si="1"/>
        <v/>
      </c>
      <c r="E54" s="183" t="s">
        <v>2375</v>
      </c>
      <c r="F54" s="189" t="s">
        <v>2376</v>
      </c>
      <c r="G54" s="185"/>
      <c r="H54" s="185" t="s">
        <v>2338</v>
      </c>
      <c r="I54" s="205">
        <v>427</v>
      </c>
      <c r="J54" s="112"/>
      <c r="K54" s="112"/>
    </row>
    <row r="55" spans="1:11" s="37" customFormat="1" ht="13.5" customHeight="1">
      <c r="A55" s="45">
        <v>0.28000000000000003</v>
      </c>
      <c r="B55" s="45">
        <v>0.84</v>
      </c>
      <c r="C55" s="45" t="str">
        <f t="shared" si="1"/>
        <v/>
      </c>
      <c r="D55" s="45" t="str">
        <f t="shared" si="1"/>
        <v/>
      </c>
      <c r="E55" s="183" t="s">
        <v>2377</v>
      </c>
      <c r="F55" s="189" t="s">
        <v>2378</v>
      </c>
      <c r="G55" s="185"/>
      <c r="H55" s="185" t="s">
        <v>2336</v>
      </c>
      <c r="I55" s="205">
        <v>428</v>
      </c>
      <c r="J55" s="112"/>
      <c r="K55" s="112"/>
    </row>
    <row r="56" spans="1:11" s="37" customFormat="1" ht="13.5" customHeight="1">
      <c r="A56" s="45">
        <v>0.28999999999999998</v>
      </c>
      <c r="B56" s="45">
        <v>0.85</v>
      </c>
      <c r="C56" s="45" t="str">
        <f t="shared" si="1"/>
        <v/>
      </c>
      <c r="D56" s="45" t="str">
        <f t="shared" si="1"/>
        <v/>
      </c>
      <c r="E56" s="183" t="s">
        <v>2379</v>
      </c>
      <c r="F56" s="189" t="s">
        <v>2380</v>
      </c>
      <c r="G56" s="185"/>
      <c r="H56" s="185" t="s">
        <v>2338</v>
      </c>
      <c r="I56" s="205">
        <v>429</v>
      </c>
      <c r="J56" s="112"/>
      <c r="K56" s="112"/>
    </row>
    <row r="57" spans="1:11" s="37" customFormat="1" ht="13.5" customHeight="1">
      <c r="A57" s="45">
        <v>0.3</v>
      </c>
      <c r="B57" s="45">
        <v>0.86</v>
      </c>
      <c r="C57" s="45" t="str">
        <f t="shared" si="1"/>
        <v/>
      </c>
      <c r="D57" s="45" t="str">
        <f t="shared" si="1"/>
        <v/>
      </c>
      <c r="E57" s="183" t="s">
        <v>2381</v>
      </c>
      <c r="F57" s="189" t="s">
        <v>2382</v>
      </c>
      <c r="G57" s="185"/>
      <c r="H57" s="185" t="s">
        <v>2336</v>
      </c>
      <c r="I57" s="205">
        <v>430</v>
      </c>
      <c r="J57" s="112"/>
      <c r="K57" s="112"/>
    </row>
    <row r="58" spans="1:11" s="37" customFormat="1" ht="13.5" customHeight="1">
      <c r="A58" s="45">
        <v>0.31</v>
      </c>
      <c r="B58" s="45">
        <v>0.87</v>
      </c>
      <c r="C58" s="45" t="str">
        <f t="shared" si="1"/>
        <v/>
      </c>
      <c r="D58" s="45" t="str">
        <f t="shared" si="1"/>
        <v/>
      </c>
      <c r="E58" s="183" t="s">
        <v>2383</v>
      </c>
      <c r="F58" s="189" t="s">
        <v>2384</v>
      </c>
      <c r="G58" s="185"/>
      <c r="H58" s="185" t="s">
        <v>2338</v>
      </c>
      <c r="I58" s="205">
        <v>431</v>
      </c>
      <c r="J58" s="112"/>
      <c r="K58" s="112"/>
    </row>
    <row r="59" spans="1:11" s="37" customFormat="1" ht="13.5" customHeight="1">
      <c r="A59" s="45">
        <v>0.32</v>
      </c>
      <c r="B59" s="45">
        <v>0.88</v>
      </c>
      <c r="C59" s="45" t="str">
        <f t="shared" si="1"/>
        <v/>
      </c>
      <c r="D59" s="45" t="str">
        <f t="shared" si="1"/>
        <v/>
      </c>
      <c r="E59" s="183" t="s">
        <v>2385</v>
      </c>
      <c r="F59" s="189" t="s">
        <v>2386</v>
      </c>
      <c r="G59" s="185"/>
      <c r="H59" s="185" t="s">
        <v>2336</v>
      </c>
      <c r="I59" s="205">
        <v>432</v>
      </c>
      <c r="J59" s="112"/>
      <c r="K59" s="112"/>
    </row>
    <row r="60" spans="1:11" s="37" customFormat="1" ht="13.5" customHeight="1">
      <c r="A60" s="45">
        <v>0.33</v>
      </c>
      <c r="B60" s="45">
        <v>0.89</v>
      </c>
      <c r="C60" s="45" t="str">
        <f t="shared" si="1"/>
        <v/>
      </c>
      <c r="D60" s="45" t="str">
        <f t="shared" si="1"/>
        <v/>
      </c>
      <c r="E60" s="183" t="s">
        <v>2387</v>
      </c>
      <c r="F60" s="189" t="s">
        <v>2388</v>
      </c>
      <c r="G60" s="185"/>
      <c r="H60" s="185" t="s">
        <v>2336</v>
      </c>
      <c r="I60" s="205">
        <v>433</v>
      </c>
      <c r="J60" s="112"/>
      <c r="K60" s="112"/>
    </row>
    <row r="61" spans="1:11" s="37" customFormat="1" ht="13.5" customHeight="1">
      <c r="A61" s="45">
        <v>0.34</v>
      </c>
      <c r="B61" s="45">
        <v>0.9</v>
      </c>
      <c r="C61" s="45" t="str">
        <f t="shared" si="1"/>
        <v/>
      </c>
      <c r="D61" s="45" t="str">
        <f t="shared" si="1"/>
        <v/>
      </c>
      <c r="E61" s="183" t="s">
        <v>2389</v>
      </c>
      <c r="F61" s="189" t="s">
        <v>2390</v>
      </c>
      <c r="G61" s="185"/>
      <c r="H61" s="185" t="s">
        <v>2336</v>
      </c>
      <c r="I61" s="205">
        <v>434</v>
      </c>
      <c r="J61" s="112"/>
      <c r="K61" s="112"/>
    </row>
    <row r="62" spans="1:11" s="37" customFormat="1" ht="13.5" customHeight="1">
      <c r="A62" s="45">
        <v>0.35</v>
      </c>
      <c r="B62" s="45">
        <v>0.91</v>
      </c>
      <c r="C62" s="45" t="str">
        <f t="shared" si="1"/>
        <v/>
      </c>
      <c r="D62" s="45" t="str">
        <f t="shared" si="1"/>
        <v/>
      </c>
      <c r="E62" s="183" t="s">
        <v>2391</v>
      </c>
      <c r="F62" s="189" t="s">
        <v>2392</v>
      </c>
      <c r="G62" s="185"/>
      <c r="H62" s="185" t="s">
        <v>2338</v>
      </c>
      <c r="I62" s="205">
        <v>435</v>
      </c>
      <c r="J62" s="112"/>
      <c r="K62" s="112"/>
    </row>
    <row r="63" spans="1:11" s="37" customFormat="1" ht="13.5" customHeight="1">
      <c r="A63" s="45">
        <v>0.36</v>
      </c>
      <c r="B63" s="45">
        <v>0.92</v>
      </c>
      <c r="C63" s="45" t="str">
        <f t="shared" si="1"/>
        <v/>
      </c>
      <c r="D63" s="45" t="str">
        <f t="shared" si="1"/>
        <v/>
      </c>
      <c r="E63" s="183" t="s">
        <v>2393</v>
      </c>
      <c r="F63" s="189" t="s">
        <v>2394</v>
      </c>
      <c r="G63" s="185"/>
      <c r="H63" s="185" t="s">
        <v>2336</v>
      </c>
      <c r="I63" s="205">
        <v>436</v>
      </c>
      <c r="J63" s="112"/>
      <c r="K63" s="112"/>
    </row>
    <row r="64" spans="1:11" s="37" customFormat="1" ht="13.5" customHeight="1">
      <c r="A64" s="45">
        <v>0.37</v>
      </c>
      <c r="B64" s="45">
        <v>0.93</v>
      </c>
      <c r="C64" s="45" t="str">
        <f t="shared" si="1"/>
        <v/>
      </c>
      <c r="D64" s="45" t="str">
        <f t="shared" si="1"/>
        <v/>
      </c>
      <c r="E64" s="183" t="s">
        <v>2395</v>
      </c>
      <c r="F64" s="189" t="s">
        <v>2396</v>
      </c>
      <c r="G64" s="185"/>
      <c r="H64" s="185" t="s">
        <v>2338</v>
      </c>
      <c r="I64" s="205">
        <v>437</v>
      </c>
      <c r="J64" s="112"/>
      <c r="K64" s="112"/>
    </row>
    <row r="65" spans="1:11" s="37" customFormat="1" ht="25.5">
      <c r="A65" s="45">
        <v>0.38</v>
      </c>
      <c r="B65" s="45">
        <v>0.94</v>
      </c>
      <c r="C65" s="45" t="str">
        <f t="shared" si="1"/>
        <v/>
      </c>
      <c r="D65" s="45" t="str">
        <f t="shared" si="1"/>
        <v/>
      </c>
      <c r="E65" s="186" t="s">
        <v>2059</v>
      </c>
      <c r="F65" s="193" t="s">
        <v>2397</v>
      </c>
      <c r="G65" s="185"/>
      <c r="H65" s="179" t="s">
        <v>2345</v>
      </c>
      <c r="I65" s="196">
        <v>438</v>
      </c>
      <c r="J65" s="194" t="str">
        <f>IFERROR(IF(AND(J31,J32,J33,J34,J35,J36,J42,J43,J44,J45,J46,J47,J48,J49,J50,J51,J52,J53,J54,J55,J56,J57,J58,J59,J60,J61,J62,J63,J64)="","",SUM(J31,J32,J33,J34,J35,J36,J42,J43,J44,J45,J46,J47,J48,J49,J50,J51,J52,J53,J54,J55,J56,J57,J58,J59,J60,J61,J62,J63,J64)),"")</f>
        <v/>
      </c>
      <c r="K65" s="194" t="str">
        <f>IFERROR(IF(AND(K31,K32,K33,K34,K35,K36,K42,K43,K44,K45,K46,K47,K48,K49,K50,K51,K52,K53,K54,K55,K56,K57,K58,K59,K60,K61,K62,K63,K64)="","",SUM(K31,K32,K33,K34,K35,K36,K42,K43,K44,K45,K46,K47,K48,K49,K50,K51,K52,K53,K54,K55,K56,K57,K58,K59,K60,K61,K62,K63,K64)),"")</f>
        <v/>
      </c>
    </row>
    <row r="66" spans="1:11" s="37" customFormat="1" ht="13.5" customHeight="1">
      <c r="A66" s="45"/>
      <c r="B66" s="45"/>
      <c r="C66" s="45"/>
      <c r="D66" s="45"/>
      <c r="E66" s="180"/>
      <c r="F66" s="229"/>
      <c r="G66" s="182"/>
      <c r="H66" s="182"/>
      <c r="I66" s="182"/>
      <c r="J66" s="230"/>
      <c r="K66" s="230"/>
    </row>
    <row r="67" spans="1:11" s="37" customFormat="1" ht="13.5" customHeight="1">
      <c r="A67" s="45"/>
      <c r="B67" s="45"/>
      <c r="C67" s="45"/>
      <c r="D67" s="45"/>
      <c r="E67" s="186" t="s">
        <v>2009</v>
      </c>
      <c r="F67" s="193" t="s">
        <v>2398</v>
      </c>
      <c r="G67" s="185"/>
      <c r="H67" s="185"/>
      <c r="I67" s="185"/>
      <c r="J67" s="111"/>
      <c r="K67" s="111"/>
    </row>
    <row r="68" spans="1:11" s="37" customFormat="1" ht="13.5" customHeight="1">
      <c r="A68" s="45">
        <v>0.39</v>
      </c>
      <c r="B68" s="45">
        <v>0.95</v>
      </c>
      <c r="C68" s="45" t="str">
        <f t="shared" ref="C68:D77" si="2">IF(LEN(J68)=0,"",1+ABS((J68*A68)/LEN(J68))+A68)</f>
        <v/>
      </c>
      <c r="D68" s="45" t="str">
        <f t="shared" si="2"/>
        <v/>
      </c>
      <c r="E68" s="183" t="s">
        <v>2107</v>
      </c>
      <c r="F68" s="189" t="s">
        <v>2399</v>
      </c>
      <c r="G68" s="185"/>
      <c r="H68" s="185" t="s">
        <v>2336</v>
      </c>
      <c r="I68" s="185">
        <v>439</v>
      </c>
      <c r="J68" s="112"/>
      <c r="K68" s="112"/>
    </row>
    <row r="69" spans="1:11" s="37" customFormat="1" ht="13.5" customHeight="1">
      <c r="A69" s="45">
        <v>0.4</v>
      </c>
      <c r="B69" s="45">
        <v>0.96</v>
      </c>
      <c r="C69" s="45" t="str">
        <f t="shared" si="2"/>
        <v/>
      </c>
      <c r="D69" s="45" t="str">
        <f t="shared" si="2"/>
        <v/>
      </c>
      <c r="E69" s="183" t="s">
        <v>2109</v>
      </c>
      <c r="F69" s="189" t="s">
        <v>2400</v>
      </c>
      <c r="G69" s="185"/>
      <c r="H69" s="185" t="s">
        <v>2338</v>
      </c>
      <c r="I69" s="185">
        <v>440</v>
      </c>
      <c r="J69" s="112"/>
      <c r="K69" s="112"/>
    </row>
    <row r="70" spans="1:11" s="37" customFormat="1" ht="13.5" customHeight="1">
      <c r="A70" s="45">
        <v>0.41</v>
      </c>
      <c r="B70" s="45">
        <v>0.97</v>
      </c>
      <c r="C70" s="45" t="str">
        <f t="shared" si="2"/>
        <v/>
      </c>
      <c r="D70" s="45" t="str">
        <f t="shared" si="2"/>
        <v/>
      </c>
      <c r="E70" s="183" t="s">
        <v>2163</v>
      </c>
      <c r="F70" s="189" t="s">
        <v>2401</v>
      </c>
      <c r="G70" s="185"/>
      <c r="H70" s="185" t="s">
        <v>2336</v>
      </c>
      <c r="I70" s="185">
        <v>441</v>
      </c>
      <c r="J70" s="112"/>
      <c r="K70" s="112"/>
    </row>
    <row r="71" spans="1:11" s="37" customFormat="1" ht="13.5" customHeight="1">
      <c r="A71" s="45">
        <v>0.42</v>
      </c>
      <c r="B71" s="45">
        <v>0.98</v>
      </c>
      <c r="C71" s="45" t="str">
        <f t="shared" si="2"/>
        <v/>
      </c>
      <c r="D71" s="45" t="str">
        <f t="shared" si="2"/>
        <v/>
      </c>
      <c r="E71" s="183" t="s">
        <v>2402</v>
      </c>
      <c r="F71" s="189" t="s">
        <v>2403</v>
      </c>
      <c r="G71" s="185"/>
      <c r="H71" s="185" t="s">
        <v>2338</v>
      </c>
      <c r="I71" s="185">
        <v>442</v>
      </c>
      <c r="J71" s="112"/>
      <c r="K71" s="112"/>
    </row>
    <row r="72" spans="1:11" s="37" customFormat="1" ht="13.5" customHeight="1">
      <c r="A72" s="45">
        <v>0.43</v>
      </c>
      <c r="B72" s="45">
        <v>0.99</v>
      </c>
      <c r="C72" s="45" t="str">
        <f t="shared" si="2"/>
        <v/>
      </c>
      <c r="D72" s="45" t="str">
        <f t="shared" si="2"/>
        <v/>
      </c>
      <c r="E72" s="183" t="s">
        <v>2404</v>
      </c>
      <c r="F72" s="189" t="s">
        <v>2405</v>
      </c>
      <c r="G72" s="185"/>
      <c r="H72" s="185" t="s">
        <v>2336</v>
      </c>
      <c r="I72" s="185">
        <v>443</v>
      </c>
      <c r="J72" s="112"/>
      <c r="K72" s="112"/>
    </row>
    <row r="73" spans="1:11" s="37" customFormat="1" ht="13.5" customHeight="1">
      <c r="A73" s="45">
        <v>0.44</v>
      </c>
      <c r="B73" s="45">
        <v>1</v>
      </c>
      <c r="C73" s="45" t="str">
        <f t="shared" si="2"/>
        <v/>
      </c>
      <c r="D73" s="45" t="str">
        <f t="shared" si="2"/>
        <v/>
      </c>
      <c r="E73" s="183" t="s">
        <v>2406</v>
      </c>
      <c r="F73" s="189" t="s">
        <v>2407</v>
      </c>
      <c r="G73" s="185"/>
      <c r="H73" s="185" t="s">
        <v>2338</v>
      </c>
      <c r="I73" s="185">
        <v>444</v>
      </c>
      <c r="J73" s="112"/>
      <c r="K73" s="112"/>
    </row>
    <row r="74" spans="1:11" s="37" customFormat="1" ht="13.5" customHeight="1">
      <c r="A74" s="45">
        <v>0.45</v>
      </c>
      <c r="B74" s="45">
        <v>1.01</v>
      </c>
      <c r="C74" s="45" t="str">
        <f t="shared" si="2"/>
        <v/>
      </c>
      <c r="D74" s="45" t="str">
        <f t="shared" si="2"/>
        <v/>
      </c>
      <c r="E74" s="183" t="s">
        <v>2408</v>
      </c>
      <c r="F74" s="189" t="s">
        <v>2409</v>
      </c>
      <c r="G74" s="185"/>
      <c r="H74" s="185" t="s">
        <v>2338</v>
      </c>
      <c r="I74" s="185">
        <v>445</v>
      </c>
      <c r="J74" s="112"/>
      <c r="K74" s="112"/>
    </row>
    <row r="75" spans="1:11" s="37" customFormat="1" ht="13.5" customHeight="1">
      <c r="A75" s="45">
        <v>0.46</v>
      </c>
      <c r="B75" s="45">
        <v>1.02</v>
      </c>
      <c r="C75" s="45" t="str">
        <f t="shared" si="2"/>
        <v/>
      </c>
      <c r="D75" s="45" t="str">
        <f t="shared" si="2"/>
        <v/>
      </c>
      <c r="E75" s="183" t="s">
        <v>2410</v>
      </c>
      <c r="F75" s="189" t="s">
        <v>2411</v>
      </c>
      <c r="G75" s="185"/>
      <c r="H75" s="185" t="s">
        <v>2338</v>
      </c>
      <c r="I75" s="185">
        <v>446</v>
      </c>
      <c r="J75" s="112"/>
      <c r="K75" s="112"/>
    </row>
    <row r="76" spans="1:11" s="37" customFormat="1" ht="13.5" customHeight="1">
      <c r="A76" s="45">
        <v>0.47</v>
      </c>
      <c r="B76" s="45">
        <v>1.03</v>
      </c>
      <c r="C76" s="45" t="str">
        <f t="shared" si="2"/>
        <v/>
      </c>
      <c r="D76" s="45" t="str">
        <f t="shared" si="2"/>
        <v/>
      </c>
      <c r="E76" s="183" t="s">
        <v>2412</v>
      </c>
      <c r="F76" s="189" t="s">
        <v>2413</v>
      </c>
      <c r="G76" s="185"/>
      <c r="H76" s="185" t="s">
        <v>2338</v>
      </c>
      <c r="I76" s="185">
        <v>447</v>
      </c>
      <c r="J76" s="112"/>
      <c r="K76" s="112"/>
    </row>
    <row r="77" spans="1:11" s="37" customFormat="1" ht="13.5" customHeight="1">
      <c r="A77" s="45">
        <v>0.48</v>
      </c>
      <c r="B77" s="45">
        <v>1.04</v>
      </c>
      <c r="C77" s="45" t="str">
        <f t="shared" si="2"/>
        <v/>
      </c>
      <c r="D77" s="45" t="str">
        <f t="shared" si="2"/>
        <v/>
      </c>
      <c r="E77" s="183" t="s">
        <v>2414</v>
      </c>
      <c r="F77" s="189" t="s">
        <v>2415</v>
      </c>
      <c r="G77" s="185"/>
      <c r="H77" s="185" t="s">
        <v>2336</v>
      </c>
      <c r="I77" s="185">
        <v>448</v>
      </c>
      <c r="J77" s="112"/>
      <c r="K77" s="112"/>
    </row>
    <row r="78" spans="1:11" ht="7.5" customHeight="1">
      <c r="E78" s="221"/>
      <c r="F78" s="222"/>
      <c r="G78" s="222"/>
      <c r="H78" s="223"/>
      <c r="I78" s="224"/>
      <c r="J78" s="225"/>
      <c r="K78" s="226"/>
    </row>
    <row r="79" spans="1:11" s="150" customFormat="1" ht="21.75" customHeight="1">
      <c r="E79" s="228"/>
      <c r="H79" s="161"/>
      <c r="J79" s="145"/>
      <c r="K79" s="148" t="s">
        <v>2416</v>
      </c>
    </row>
    <row r="80" spans="1:11" ht="30.75" customHeight="1">
      <c r="E80" s="177" t="s">
        <v>1974</v>
      </c>
      <c r="F80" s="178" t="s">
        <v>1969</v>
      </c>
      <c r="G80" s="178" t="s">
        <v>1975</v>
      </c>
      <c r="H80" s="179" t="s">
        <v>2417</v>
      </c>
      <c r="I80" s="179" t="s">
        <v>1976</v>
      </c>
      <c r="J80" s="179" t="str">
        <f>J17</f>
        <v>Od____ do ____
tekuće godine</v>
      </c>
      <c r="K80" s="179" t="str">
        <f>K17</f>
        <v>Od____ do ____
prethodne godine</v>
      </c>
    </row>
    <row r="81" spans="1:920" s="51" customFormat="1" ht="12.75" customHeight="1">
      <c r="A81" s="49"/>
      <c r="B81" s="49"/>
      <c r="C81" s="49"/>
      <c r="D81" s="49"/>
      <c r="E81" s="180">
        <v>1</v>
      </c>
      <c r="F81" s="181">
        <v>2</v>
      </c>
      <c r="G81" s="181">
        <v>3</v>
      </c>
      <c r="H81" s="181">
        <v>4</v>
      </c>
      <c r="I81" s="182">
        <v>5</v>
      </c>
      <c r="J81" s="182">
        <v>6</v>
      </c>
      <c r="K81" s="182">
        <v>7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37" customFormat="1">
      <c r="A82" s="45">
        <v>0.49</v>
      </c>
      <c r="B82" s="45">
        <v>1.05</v>
      </c>
      <c r="C82" s="45" t="str">
        <f>IF(LEN(J82)=0,"",1+ABS((J82*A82)/LEN(J82))+A82)</f>
        <v/>
      </c>
      <c r="D82" s="45" t="str">
        <f>IF(LEN(K82)=0,"",1+ABS((K82*B82)/LEN(K82))+B82)</f>
        <v/>
      </c>
      <c r="E82" s="183" t="s">
        <v>2418</v>
      </c>
      <c r="F82" s="189" t="s">
        <v>2419</v>
      </c>
      <c r="G82" s="185"/>
      <c r="H82" s="185" t="s">
        <v>2338</v>
      </c>
      <c r="I82" s="185">
        <v>449</v>
      </c>
      <c r="J82" s="112"/>
      <c r="K82" s="112"/>
    </row>
    <row r="83" spans="1:920" s="37" customFormat="1">
      <c r="A83" s="45">
        <v>0.5</v>
      </c>
      <c r="B83" s="45">
        <v>1.06</v>
      </c>
      <c r="C83" s="45" t="str">
        <f t="shared" ref="C83:D85" si="3">IF(LEN(J83)=0,"",1+ABS((J83*A83)/LEN(J83))+A83)</f>
        <v/>
      </c>
      <c r="D83" s="45" t="str">
        <f t="shared" si="3"/>
        <v/>
      </c>
      <c r="E83" s="183" t="s">
        <v>2420</v>
      </c>
      <c r="F83" s="189" t="s">
        <v>2421</v>
      </c>
      <c r="G83" s="185"/>
      <c r="H83" s="185" t="s">
        <v>2336</v>
      </c>
      <c r="I83" s="185">
        <v>450</v>
      </c>
      <c r="J83" s="112"/>
      <c r="K83" s="112"/>
    </row>
    <row r="84" spans="1:920" s="37" customFormat="1">
      <c r="A84" s="45">
        <v>0.51</v>
      </c>
      <c r="B84" s="45">
        <v>1.07</v>
      </c>
      <c r="C84" s="45" t="str">
        <f t="shared" si="3"/>
        <v/>
      </c>
      <c r="D84" s="45" t="str">
        <f t="shared" si="3"/>
        <v/>
      </c>
      <c r="E84" s="183" t="s">
        <v>2422</v>
      </c>
      <c r="F84" s="189" t="s">
        <v>2423</v>
      </c>
      <c r="G84" s="185"/>
      <c r="H84" s="185" t="s">
        <v>2338</v>
      </c>
      <c r="I84" s="185">
        <v>451</v>
      </c>
      <c r="J84" s="112"/>
      <c r="K84" s="112"/>
    </row>
    <row r="85" spans="1:920" s="37" customFormat="1" ht="25.5">
      <c r="A85" s="45">
        <v>0.52</v>
      </c>
      <c r="B85" s="45">
        <v>1.08</v>
      </c>
      <c r="C85" s="45" t="str">
        <f>IF(LEN(J85)=0,"",1+ABS((J85*A85)/LEN(J85))+A85)</f>
        <v/>
      </c>
      <c r="D85" s="45" t="str">
        <f t="shared" si="3"/>
        <v/>
      </c>
      <c r="E85" s="186" t="s">
        <v>2061</v>
      </c>
      <c r="F85" s="193" t="s">
        <v>2424</v>
      </c>
      <c r="G85" s="185"/>
      <c r="H85" s="179" t="s">
        <v>2345</v>
      </c>
      <c r="I85" s="179">
        <v>452</v>
      </c>
      <c r="J85" s="194" t="str">
        <f>IFERROR(IF(AND(J68,J69,J70,J71,J72,J73,J74,J75,J76,J77,J82,J83,J84)="","",SUM(J68,J69,J70,J71,J72,J73,J74,J75,J76,J77,J82,J83,J84)),"")</f>
        <v/>
      </c>
      <c r="K85" s="194" t="str">
        <f>IFERROR(IF(AND(K68,K69,K70,K71,K72,K73,K74,K75,K76,K77,K82,K83,K84)="","",SUM(K68,K69,K70,K71,K72,K73,K74,K75,K76,K77,K82,K83,K84)),"")</f>
        <v/>
      </c>
    </row>
    <row r="86" spans="1:920" s="37" customFormat="1">
      <c r="A86" s="45"/>
      <c r="B86" s="45"/>
      <c r="C86" s="45"/>
      <c r="D86" s="45"/>
      <c r="E86" s="180"/>
      <c r="F86" s="229"/>
      <c r="G86" s="182"/>
      <c r="H86" s="182"/>
      <c r="I86" s="182"/>
      <c r="J86" s="230"/>
      <c r="K86" s="230"/>
    </row>
    <row r="87" spans="1:920" s="37" customFormat="1" ht="25.5">
      <c r="A87" s="45">
        <v>0.53</v>
      </c>
      <c r="B87" s="45">
        <v>1.0900000000000001</v>
      </c>
      <c r="C87" s="45" t="str">
        <f>IF(LEN(J87)=0,"",1+ABS((J87*A87)/LEN(J87))+A87)</f>
        <v/>
      </c>
      <c r="D87" s="45" t="str">
        <f>IF(LEN(K87)=0,"",1+ABS((K87*B87)/LEN(K87))+B87)</f>
        <v/>
      </c>
      <c r="E87" s="186" t="s">
        <v>2012</v>
      </c>
      <c r="F87" s="193" t="s">
        <v>2425</v>
      </c>
      <c r="G87" s="185"/>
      <c r="H87" s="179" t="s">
        <v>2345</v>
      </c>
      <c r="I87" s="179">
        <v>453</v>
      </c>
      <c r="J87" s="194" t="str">
        <f>IFERROR(IF(AND(J28,J65,J85)="","",SUM(J28,J65,J85)),"")</f>
        <v/>
      </c>
      <c r="K87" s="194" t="str">
        <f>IFERROR(IF(AND(K28,K65,K85)="","",SUM(K28,K65,K85)),"")</f>
        <v/>
      </c>
    </row>
    <row r="88" spans="1:920" s="37" customFormat="1">
      <c r="A88" s="45"/>
      <c r="B88" s="45"/>
      <c r="C88" s="45"/>
      <c r="D88" s="45"/>
      <c r="E88" s="180"/>
      <c r="F88" s="229"/>
      <c r="G88" s="182"/>
      <c r="H88" s="182"/>
      <c r="I88" s="182"/>
      <c r="J88" s="230"/>
      <c r="K88" s="230"/>
    </row>
    <row r="89" spans="1:920" s="37" customFormat="1">
      <c r="A89" s="45">
        <v>0.54</v>
      </c>
      <c r="B89" s="45">
        <v>1.1000000000000001</v>
      </c>
      <c r="C89" s="45" t="str">
        <f t="shared" ref="C89:D91" si="4">IF(LEN(J89)=0,"",1+ABS((J89*A89)/LEN(J89))+A89)</f>
        <v/>
      </c>
      <c r="D89" s="45" t="str">
        <f t="shared" si="4"/>
        <v/>
      </c>
      <c r="E89" s="186" t="s">
        <v>2024</v>
      </c>
      <c r="F89" s="193" t="s">
        <v>2426</v>
      </c>
      <c r="G89" s="185"/>
      <c r="H89" s="179" t="s">
        <v>2345</v>
      </c>
      <c r="I89" s="179">
        <v>454</v>
      </c>
      <c r="J89" s="114"/>
      <c r="K89" s="114"/>
    </row>
    <row r="90" spans="1:920" s="37" customFormat="1" ht="25.5">
      <c r="A90" s="45">
        <v>0.55000000000000004</v>
      </c>
      <c r="B90" s="45">
        <v>1.1100000000000001</v>
      </c>
      <c r="C90" s="45" t="str">
        <f t="shared" si="4"/>
        <v/>
      </c>
      <c r="D90" s="45" t="str">
        <f t="shared" si="4"/>
        <v/>
      </c>
      <c r="E90" s="186" t="s">
        <v>2027</v>
      </c>
      <c r="F90" s="193" t="s">
        <v>2427</v>
      </c>
      <c r="G90" s="185"/>
      <c r="H90" s="179" t="s">
        <v>2345</v>
      </c>
      <c r="I90" s="179">
        <v>455</v>
      </c>
      <c r="J90" s="114"/>
      <c r="K90" s="114"/>
    </row>
    <row r="91" spans="1:920" s="37" customFormat="1">
      <c r="A91" s="45">
        <v>0.56000000000000005</v>
      </c>
      <c r="B91" s="45">
        <v>1.1200000000000001</v>
      </c>
      <c r="C91" s="45" t="str">
        <f t="shared" si="4"/>
        <v/>
      </c>
      <c r="D91" s="45" t="str">
        <f t="shared" si="4"/>
        <v/>
      </c>
      <c r="E91" s="186" t="s">
        <v>2029</v>
      </c>
      <c r="F91" s="193" t="s">
        <v>2428</v>
      </c>
      <c r="G91" s="185"/>
      <c r="H91" s="179" t="s">
        <v>2345</v>
      </c>
      <c r="I91" s="179">
        <v>456</v>
      </c>
      <c r="J91" s="194" t="str">
        <f>IFERROR(IF(AND(J87,J89,J90)="","",SUM(J87,J89,J90)),"")</f>
        <v/>
      </c>
      <c r="K91" s="194" t="str">
        <f>IFERROR(IF(AND(K87,K89,K90)="","",SUM(K87,K89,K90)),"")</f>
        <v/>
      </c>
    </row>
    <row r="92" spans="1:920" s="37" customFormat="1">
      <c r="A92" s="45"/>
      <c r="B92" s="45"/>
      <c r="C92" s="45" t="str">
        <f>IF(ISERROR(ABS(LOG(ABS(SUM(C21:C91)),EXP(3)))),"",ABS(LOG(ABS(SUM(C21:C91)),EXP(3))))</f>
        <v/>
      </c>
      <c r="D92" s="45" t="str">
        <f>IF(ISERROR(ABS(LOG(ABS(SUM(D21:D91)),EXP(3)))),"",ABS(LOG(ABS(SUM(D21:D91)),EXP(3))))</f>
        <v/>
      </c>
      <c r="E92" s="53"/>
      <c r="F92" s="52"/>
      <c r="G92" s="52"/>
      <c r="H92" s="52"/>
      <c r="I92" s="52"/>
      <c r="J92" s="38"/>
    </row>
    <row r="93" spans="1:920">
      <c r="C93" s="54" t="str">
        <f>IF(ISERROR(IF(ISERROR(MID(C92,FIND(".",C92,1)+11,13)),MID(C92,FIND(",",C92,1)+11,13),MID(C92,FIND(".",C92,1)+11,13))),"",IF(ISERROR(MID(C92,FIND(".",C92,1)+11,13)),MID(C92,FIND(",",C92,1)+11,13),MID(C92,FIND(".",C92,1)+11,13)))</f>
        <v/>
      </c>
      <c r="D93" s="54" t="str">
        <f>IF(ISERROR(IF(ISERROR(MID(D92,FIND(".",D92,1)+11,13)),MID(D92,FIND(",",D92,1)+11,13),MID(D92,FIND(".",D92,1)+11,13))),"",IF(ISERROR(MID(D92,FIND(".",D92,1)+11,13)),MID(D92,FIND(",",D92,1)+11,13),MID(D92,FIND(".",D92,1)+11,13)))</f>
        <v/>
      </c>
      <c r="E93" s="156"/>
      <c r="F93" s="115"/>
      <c r="G93" s="157"/>
      <c r="H93" s="157"/>
      <c r="I93" s="115"/>
      <c r="J93" s="195"/>
      <c r="K93" s="158"/>
    </row>
    <row r="94" spans="1:920">
      <c r="E94" s="146" t="s">
        <v>2149</v>
      </c>
      <c r="F94" s="115"/>
      <c r="G94" s="154"/>
      <c r="H94" s="159"/>
      <c r="I94" s="115"/>
      <c r="J94" s="160" t="s">
        <v>2151</v>
      </c>
      <c r="K94" s="154" t="s">
        <v>2150</v>
      </c>
    </row>
    <row r="95" spans="1:920">
      <c r="E95" s="301" t="str">
        <f>OP!C45</f>
        <v>Sarajevo, 27.02.2025</v>
      </c>
      <c r="F95" s="301"/>
      <c r="G95" s="159"/>
      <c r="H95" s="115"/>
      <c r="I95" s="115"/>
      <c r="J95" s="195"/>
      <c r="K95" s="275" t="str">
        <f>OP!AJ45</f>
        <v>Dženan Prevljak</v>
      </c>
    </row>
    <row r="96" spans="1:920" ht="90" customHeight="1">
      <c r="G96" s="240"/>
    </row>
    <row r="97" spans="5:12" ht="90" customHeight="1">
      <c r="E97" s="37"/>
    </row>
    <row r="98" spans="5:12" ht="90" customHeight="1">
      <c r="E98" s="37"/>
    </row>
    <row r="99" spans="5:12" s="150" customFormat="1" ht="12.75">
      <c r="E99" s="228"/>
      <c r="H99" s="161"/>
      <c r="J99" s="145"/>
      <c r="K99" s="148" t="s">
        <v>2429</v>
      </c>
    </row>
    <row r="100" spans="5:12">
      <c r="E100" s="231"/>
      <c r="G100" s="232"/>
      <c r="H100" s="232"/>
    </row>
    <row r="101" spans="5:12">
      <c r="E101" s="46"/>
      <c r="G101" s="56"/>
      <c r="H101" s="56"/>
      <c r="K101" s="57"/>
      <c r="L101" s="55"/>
    </row>
    <row r="102" spans="5:12">
      <c r="L102" s="57"/>
    </row>
  </sheetData>
  <sheetProtection algorithmName="SHA-512" hashValue="6l6UtYeAL9QWaDMcHXDYsUZawZPaDqnhMFYPnr10NyIlm1RxyJdKetBzIruHuLOBOxDOCVOPcFnI6BV5zyqrTA==" saltValue="4q/di4VPDvuhUQRdKmdoRA==" spinCount="100000" sheet="1" objects="1" scenarios="1"/>
  <protectedRanges>
    <protectedRange sqref="J17:K17" name="Range2"/>
    <protectedRange sqref="E15:K15" name="Range1"/>
  </protectedRanges>
  <mergeCells count="11">
    <mergeCell ref="E95:F95"/>
    <mergeCell ref="E12:K12"/>
    <mergeCell ref="E13:K13"/>
    <mergeCell ref="E14:K14"/>
    <mergeCell ref="E15:K15"/>
    <mergeCell ref="E1:H1"/>
    <mergeCell ref="E3:H3"/>
    <mergeCell ref="E7:H7"/>
    <mergeCell ref="E9:H9"/>
    <mergeCell ref="E11:H11"/>
    <mergeCell ref="E5:H5"/>
  </mergeCells>
  <conditionalFormatting sqref="E1 I1 E2:I2 K2:K4 E3 I3 E4:I4 I5 E5:E9 H6:I6 K6:K8 I7 H8:I8 I9 E10:J10 E11 I11:J11">
    <cfRule type="expression" dxfId="43" priority="3">
      <formula>OR(LEFT(#REF!,5)="Reviz",LEFT(#REF!,6)="Izjava")</formula>
    </cfRule>
  </conditionalFormatting>
  <conditionalFormatting sqref="E39 E99">
    <cfRule type="containsText" dxfId="42" priority="9" operator="containsText" text="Obrazac prazan">
      <formula>NOT(ISERROR(SEARCH("Obrazac prazan",E39)))</formula>
    </cfRule>
  </conditionalFormatting>
  <conditionalFormatting sqref="E79">
    <cfRule type="containsText" dxfId="41" priority="7" operator="containsText" text="Obrazac prazan">
      <formula>NOT(ISERROR(SEARCH("Obrazac prazan",E79)))</formula>
    </cfRule>
  </conditionalFormatting>
  <conditionalFormatting sqref="E12:K15 E32:I32 K32 E33:K37 H38:K39 E39:F39 E40:K94 E95 G95:K95 E98:K99 E17:K31">
    <cfRule type="expression" dxfId="40" priority="6">
      <formula>OR(LEFT(#REF!,5)="Reviz",LEFT(#REF!,6)="Izjava")</formula>
    </cfRule>
  </conditionalFormatting>
  <conditionalFormatting sqref="G96">
    <cfRule type="expression" dxfId="39" priority="4">
      <formula>OR(LEFT(#REF!,5)="Reviz",LEFT(#REF!,6)="Izjava")</formula>
    </cfRule>
  </conditionalFormatting>
  <conditionalFormatting sqref="K2:K4 K6:K11 E12:K15 K16">
    <cfRule type="expression" dxfId="38" priority="5">
      <formula>OR(LEFT(#REF!,5)="Reviz",LEFT(#REF!,6)="Izjava")</formula>
    </cfRule>
  </conditionalFormatting>
  <conditionalFormatting sqref="K17">
    <cfRule type="containsText" dxfId="37" priority="2" operator="containsText" text="_____">
      <formula>NOT(ISERROR(SEARCH("_____",K17)))</formula>
    </cfRule>
  </conditionalFormatting>
  <dataValidations count="3">
    <dataValidation type="whole" allowBlank="1" showInputMessage="1" showErrorMessage="1" sqref="J85:K91 J19:K20 J28:K30 J65:K67" xr:uid="{C67DE1F0-0E73-44A6-A829-70C90AC57E1C}">
      <formula1>-9.99999E+307</formula1>
      <formula2>9.99999E+307</formula2>
    </dataValidation>
    <dataValidation type="whole" allowBlank="1" showInputMessage="1" showErrorMessage="1" errorTitle="Greška u vrijednosti" error="Vrijednost mora biti ≥0" sqref="J21:K21 J26:K26 J34:K34 J36:K36 J43:K44 J46:K46 J48:K48 J50:K53 J55:K55 J57:K57 J59:K61 J63:K63 J68:K68 J70:K70 J72:K72 J77:K77 J83:K83 K32" xr:uid="{746A4DF0-DAF9-4844-AAFA-7D0DB5F1EF5C}">
      <formula1>0</formula1>
      <formula2>9.99999E+307</formula2>
    </dataValidation>
    <dataValidation type="whole" allowBlank="1" showInputMessage="1" showErrorMessage="1" errorTitle="Greška u vrijednosti" error="Vrijednost mora biti ≤ 0" sqref="J22:K25 J27:K27 J84:K84 J33:K33 J35:K35 J42:K42 J45:K45 J47:K47 J49:K49 J54:K54 J56:K56 J58:K58 J62:K62 J64:K64 J69:K69 J71:K71 J73:K76 J82:K82 J31:K31" xr:uid="{E21DFE08-6154-48CE-98E6-D8F066AF6963}">
      <formula1>-9.99999E+307</formula1>
      <formula2>0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9300-C4C5-4F62-8CB1-B3C3107F4CA1}">
  <sheetPr codeName="Sheet21">
    <tabColor rgb="FF0F932E"/>
  </sheetPr>
  <dimension ref="A1:AIJ130"/>
  <sheetViews>
    <sheetView showGridLines="0" view="pageLayout" topLeftCell="E112" zoomScaleNormal="100" workbookViewId="0">
      <selection activeCell="K119" sqref="K119"/>
    </sheetView>
  </sheetViews>
  <sheetFormatPr defaultColWidth="7.5703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8" width="8.5703125" style="52" customWidth="1"/>
    <col min="9" max="9" width="8.710937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>
      <c r="A1" s="116"/>
      <c r="B1" s="116"/>
      <c r="C1" s="116"/>
      <c r="D1" s="116"/>
      <c r="E1" s="308" t="str">
        <f>BS!E1</f>
        <v>Društvo za upravljanje fondovima "ASA ASSET MANAGEMENT" d.o.o.Sarajevo</v>
      </c>
      <c r="F1" s="308"/>
      <c r="G1" s="308"/>
      <c r="H1" s="308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2548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>
      <c r="A3" s="116"/>
      <c r="B3" s="116"/>
      <c r="C3" s="116"/>
      <c r="D3" s="116"/>
      <c r="E3" s="307" t="str">
        <f>BS!E3</f>
        <v>Sarajevo-Novi Grad, Bulevar Meše Selimovića br.16</v>
      </c>
      <c r="F3" s="307"/>
      <c r="G3" s="307"/>
      <c r="H3" s="307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>
      <c r="A5" s="116"/>
      <c r="B5" s="116"/>
      <c r="C5" s="116"/>
      <c r="D5" s="116"/>
      <c r="E5" s="307" t="str">
        <f>BS!E5</f>
        <v>66.30</v>
      </c>
      <c r="F5" s="307"/>
      <c r="G5" s="307"/>
      <c r="H5" s="307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>
      <c r="A7" s="118"/>
      <c r="B7" s="118"/>
      <c r="C7" s="118"/>
      <c r="D7" s="118"/>
      <c r="E7" s="307" t="str">
        <f>BS!E7</f>
        <v>4200052540007</v>
      </c>
      <c r="F7" s="307"/>
      <c r="G7" s="307"/>
      <c r="H7" s="307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>
      <c r="A9" s="118"/>
      <c r="B9" s="118"/>
      <c r="C9" s="118"/>
      <c r="D9" s="118"/>
      <c r="E9" s="307" t="str">
        <f>BS!E9</f>
        <v>65-01-0034-11</v>
      </c>
      <c r="F9" s="307"/>
      <c r="G9" s="307"/>
      <c r="H9" s="307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>
      <c r="A11" s="118"/>
      <c r="B11" s="118"/>
      <c r="C11" s="118"/>
      <c r="D11" s="118"/>
      <c r="E11" s="307"/>
      <c r="F11" s="307"/>
      <c r="G11" s="307"/>
      <c r="H11" s="307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>
      <c r="E12" s="304" t="s">
        <v>2330</v>
      </c>
      <c r="F12" s="304"/>
      <c r="G12" s="304"/>
      <c r="H12" s="304"/>
      <c r="I12" s="304"/>
      <c r="J12" s="304"/>
      <c r="K12" s="304"/>
    </row>
    <row r="13" spans="1:920" ht="14.25" customHeight="1">
      <c r="E13" s="304" t="s">
        <v>2331</v>
      </c>
      <c r="F13" s="304"/>
      <c r="G13" s="304"/>
      <c r="H13" s="304"/>
      <c r="I13" s="304"/>
      <c r="J13" s="304"/>
      <c r="K13" s="304"/>
    </row>
    <row r="14" spans="1:920" ht="14.25" customHeight="1">
      <c r="E14" s="305" t="s">
        <v>2430</v>
      </c>
      <c r="F14" s="305"/>
      <c r="G14" s="305"/>
      <c r="H14" s="305"/>
      <c r="I14" s="305"/>
      <c r="J14" s="305"/>
      <c r="K14" s="305"/>
    </row>
    <row r="15" spans="1:920" ht="15" customHeight="1">
      <c r="E15" s="305" t="s">
        <v>2613</v>
      </c>
      <c r="F15" s="305"/>
      <c r="G15" s="305"/>
      <c r="H15" s="305"/>
      <c r="I15" s="305"/>
      <c r="J15" s="305"/>
      <c r="K15" s="305"/>
    </row>
    <row r="16" spans="1:920" ht="13.5" customHeight="1">
      <c r="E16" s="47"/>
      <c r="F16" s="48"/>
      <c r="G16" s="48"/>
      <c r="H16" s="48"/>
      <c r="I16" s="48"/>
      <c r="K16" s="153" t="s">
        <v>1973</v>
      </c>
    </row>
    <row r="17" spans="1:920" ht="30.75" customHeight="1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2611</v>
      </c>
      <c r="K17" s="196" t="s">
        <v>2612</v>
      </c>
    </row>
    <row r="18" spans="1:920" s="51" customFormat="1" ht="12.75" customHeight="1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>
      <c r="A19" s="45"/>
      <c r="B19" s="45"/>
      <c r="C19" s="45"/>
      <c r="D19" s="45"/>
      <c r="E19" s="218"/>
      <c r="F19" s="208"/>
      <c r="G19" s="204"/>
      <c r="H19" s="216"/>
      <c r="I19" s="205"/>
      <c r="J19" s="217"/>
      <c r="K19" s="217"/>
    </row>
    <row r="20" spans="1:920" s="37" customFormat="1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33"/>
      <c r="I20" s="205"/>
      <c r="J20" s="217"/>
      <c r="K20" s="217"/>
    </row>
    <row r="21" spans="1:920" s="37" customFormat="1">
      <c r="A21" s="45">
        <v>0.01</v>
      </c>
      <c r="B21" s="45">
        <v>0.83</v>
      </c>
      <c r="C21" s="45">
        <f>IF(LEN(J21)=0,"",1+ABS((J21*A21)/LEN(J21))+A21)</f>
        <v>416.54333333333335</v>
      </c>
      <c r="D21" s="45">
        <f>IF(LEN(K21)=0,"",1+ABS((K21*B21)/LEN(K21))+B21)</f>
        <v>36586.293333333335</v>
      </c>
      <c r="E21" s="218" t="s">
        <v>1983</v>
      </c>
      <c r="F21" s="203" t="s">
        <v>2431</v>
      </c>
      <c r="G21" s="204"/>
      <c r="H21" s="233" t="s">
        <v>2432</v>
      </c>
      <c r="I21" s="205">
        <v>501</v>
      </c>
      <c r="J21" s="162">
        <v>249320</v>
      </c>
      <c r="K21" s="162">
        <v>264466</v>
      </c>
    </row>
    <row r="22" spans="1:920" s="37" customFormat="1">
      <c r="A22" s="45"/>
      <c r="B22" s="45"/>
      <c r="C22" s="45" t="str">
        <f t="shared" ref="C22:D34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2433</v>
      </c>
      <c r="G22" s="204"/>
      <c r="H22" s="233"/>
      <c r="I22" s="205"/>
      <c r="J22" s="217"/>
      <c r="K22" s="217"/>
    </row>
    <row r="23" spans="1:920" s="37" customFormat="1">
      <c r="A23" s="45">
        <v>0.02</v>
      </c>
      <c r="B23" s="45">
        <v>0.84</v>
      </c>
      <c r="C23" s="45">
        <f t="shared" si="0"/>
        <v>177.376</v>
      </c>
      <c r="D23" s="45">
        <f t="shared" si="0"/>
        <v>5159.7759999999998</v>
      </c>
      <c r="E23" s="218" t="s">
        <v>2434</v>
      </c>
      <c r="F23" s="234" t="s">
        <v>2435</v>
      </c>
      <c r="G23" s="204"/>
      <c r="H23" s="233" t="s">
        <v>2336</v>
      </c>
      <c r="I23" s="205">
        <v>502</v>
      </c>
      <c r="J23" s="162">
        <v>44089</v>
      </c>
      <c r="K23" s="162">
        <v>30702</v>
      </c>
    </row>
    <row r="24" spans="1:920" s="37" customFormat="1">
      <c r="A24" s="45">
        <v>0.03</v>
      </c>
      <c r="B24" s="45">
        <v>0.85</v>
      </c>
      <c r="C24" s="45" t="str">
        <f t="shared" si="0"/>
        <v/>
      </c>
      <c r="D24" s="45" t="str">
        <f t="shared" si="0"/>
        <v/>
      </c>
      <c r="E24" s="218" t="s">
        <v>2436</v>
      </c>
      <c r="F24" s="234" t="s">
        <v>2437</v>
      </c>
      <c r="G24" s="204"/>
      <c r="H24" s="233" t="s">
        <v>2432</v>
      </c>
      <c r="I24" s="205">
        <v>503</v>
      </c>
      <c r="J24" s="162"/>
      <c r="K24" s="162"/>
    </row>
    <row r="25" spans="1:920" s="37" customFormat="1">
      <c r="A25" s="45">
        <v>0.04</v>
      </c>
      <c r="B25" s="45">
        <v>0.86</v>
      </c>
      <c r="C25" s="45" t="str">
        <f t="shared" si="0"/>
        <v/>
      </c>
      <c r="D25" s="45" t="str">
        <f t="shared" si="0"/>
        <v/>
      </c>
      <c r="E25" s="218" t="s">
        <v>2438</v>
      </c>
      <c r="F25" s="234" t="s">
        <v>2439</v>
      </c>
      <c r="G25" s="204"/>
      <c r="H25" s="233" t="s">
        <v>2432</v>
      </c>
      <c r="I25" s="205">
        <v>504</v>
      </c>
      <c r="J25" s="162"/>
      <c r="K25" s="162"/>
    </row>
    <row r="26" spans="1:920" s="37" customFormat="1">
      <c r="A26" s="45">
        <v>0.05</v>
      </c>
      <c r="B26" s="45">
        <v>0.87</v>
      </c>
      <c r="C26" s="45" t="str">
        <f t="shared" si="0"/>
        <v/>
      </c>
      <c r="D26" s="45" t="str">
        <f t="shared" si="0"/>
        <v/>
      </c>
      <c r="E26" s="218" t="s">
        <v>2440</v>
      </c>
      <c r="F26" s="234" t="s">
        <v>2441</v>
      </c>
      <c r="G26" s="204"/>
      <c r="H26" s="233" t="s">
        <v>2432</v>
      </c>
      <c r="I26" s="205">
        <v>505</v>
      </c>
      <c r="J26" s="162"/>
      <c r="K26" s="162"/>
    </row>
    <row r="27" spans="1:920" s="37" customFormat="1">
      <c r="A27" s="45">
        <v>0.06</v>
      </c>
      <c r="B27" s="45">
        <v>0.88</v>
      </c>
      <c r="C27" s="45" t="str">
        <f t="shared" si="0"/>
        <v/>
      </c>
      <c r="D27" s="45" t="str">
        <f t="shared" si="0"/>
        <v/>
      </c>
      <c r="E27" s="218" t="s">
        <v>2442</v>
      </c>
      <c r="F27" s="234" t="s">
        <v>2443</v>
      </c>
      <c r="G27" s="204"/>
      <c r="H27" s="233" t="s">
        <v>2432</v>
      </c>
      <c r="I27" s="205">
        <v>506</v>
      </c>
      <c r="J27" s="162"/>
      <c r="K27" s="162"/>
    </row>
    <row r="28" spans="1:920" s="37" customFormat="1">
      <c r="A28" s="45">
        <v>7.0000000000000007E-2</v>
      </c>
      <c r="B28" s="45">
        <v>0.89</v>
      </c>
      <c r="C28" s="45" t="str">
        <f t="shared" si="0"/>
        <v/>
      </c>
      <c r="D28" s="45" t="str">
        <f t="shared" si="0"/>
        <v/>
      </c>
      <c r="E28" s="218" t="s">
        <v>2444</v>
      </c>
      <c r="F28" s="234" t="s">
        <v>2445</v>
      </c>
      <c r="G28" s="204"/>
      <c r="H28" s="233" t="s">
        <v>2336</v>
      </c>
      <c r="I28" s="205">
        <v>507</v>
      </c>
      <c r="J28" s="162"/>
      <c r="K28" s="162"/>
    </row>
    <row r="29" spans="1:920" s="37" customFormat="1">
      <c r="A29" s="45">
        <v>0.08</v>
      </c>
      <c r="B29" s="45">
        <v>0.9</v>
      </c>
      <c r="C29" s="45" t="str">
        <f t="shared" si="0"/>
        <v/>
      </c>
      <c r="D29" s="45"/>
      <c r="E29" s="218" t="s">
        <v>2446</v>
      </c>
      <c r="F29" s="234" t="s">
        <v>2447</v>
      </c>
      <c r="G29" s="204"/>
      <c r="H29" s="205" t="s">
        <v>2336</v>
      </c>
      <c r="I29" s="205">
        <v>508</v>
      </c>
      <c r="J29" s="162"/>
      <c r="K29" s="162"/>
    </row>
    <row r="30" spans="1:920" s="37" customFormat="1">
      <c r="A30" s="45">
        <v>0.09</v>
      </c>
      <c r="B30" s="45">
        <v>0.91</v>
      </c>
      <c r="C30" s="45" t="str">
        <f t="shared" si="0"/>
        <v/>
      </c>
      <c r="D30" s="45"/>
      <c r="E30" s="218" t="s">
        <v>2448</v>
      </c>
      <c r="F30" s="234" t="s">
        <v>2449</v>
      </c>
      <c r="G30" s="204"/>
      <c r="H30" s="205" t="s">
        <v>2336</v>
      </c>
      <c r="I30" s="205">
        <v>509</v>
      </c>
      <c r="J30" s="162"/>
      <c r="K30" s="162"/>
    </row>
    <row r="31" spans="1:920" s="37" customFormat="1">
      <c r="A31" s="45">
        <v>0.1</v>
      </c>
      <c r="B31" s="45">
        <v>0.92</v>
      </c>
      <c r="C31" s="45" t="str">
        <f t="shared" si="0"/>
        <v/>
      </c>
      <c r="D31" s="45" t="str">
        <f t="shared" si="0"/>
        <v/>
      </c>
      <c r="E31" s="218" t="s">
        <v>2450</v>
      </c>
      <c r="F31" s="234" t="s">
        <v>2451</v>
      </c>
      <c r="G31" s="204"/>
      <c r="H31" s="205" t="s">
        <v>2432</v>
      </c>
      <c r="I31" s="205">
        <v>510</v>
      </c>
      <c r="J31" s="162"/>
      <c r="K31" s="162"/>
    </row>
    <row r="32" spans="1:920" s="37" customFormat="1">
      <c r="A32" s="45">
        <v>0.11</v>
      </c>
      <c r="B32" s="45">
        <v>0.93</v>
      </c>
      <c r="C32" s="45" t="str">
        <f t="shared" si="0"/>
        <v/>
      </c>
      <c r="D32" s="45" t="str">
        <f t="shared" si="0"/>
        <v/>
      </c>
      <c r="E32" s="218" t="s">
        <v>2452</v>
      </c>
      <c r="F32" s="234" t="s">
        <v>2453</v>
      </c>
      <c r="G32" s="204"/>
      <c r="H32" s="205" t="s">
        <v>2432</v>
      </c>
      <c r="I32" s="205">
        <v>511</v>
      </c>
      <c r="J32" s="162"/>
      <c r="K32" s="162"/>
    </row>
    <row r="33" spans="1:920" s="37" customFormat="1" ht="25.5">
      <c r="A33" s="45">
        <v>0.12</v>
      </c>
      <c r="B33" s="45">
        <v>0.94</v>
      </c>
      <c r="C33" s="45">
        <f t="shared" si="0"/>
        <v>125.62</v>
      </c>
      <c r="D33" s="45" t="str">
        <f t="shared" si="0"/>
        <v/>
      </c>
      <c r="E33" s="218" t="s">
        <v>2454</v>
      </c>
      <c r="F33" s="234" t="s">
        <v>2455</v>
      </c>
      <c r="G33" s="204"/>
      <c r="H33" s="205" t="s">
        <v>2432</v>
      </c>
      <c r="I33" s="205">
        <v>512</v>
      </c>
      <c r="J33" s="162">
        <v>4150</v>
      </c>
      <c r="K33" s="162"/>
    </row>
    <row r="34" spans="1:920" s="37" customFormat="1" ht="29.25" customHeight="1">
      <c r="A34" s="45">
        <v>0.13</v>
      </c>
      <c r="B34" s="45">
        <v>0.95</v>
      </c>
      <c r="C34" s="45" t="str">
        <f t="shared" si="0"/>
        <v/>
      </c>
      <c r="D34" s="45" t="str">
        <f t="shared" si="0"/>
        <v/>
      </c>
      <c r="E34" s="218" t="s">
        <v>2456</v>
      </c>
      <c r="F34" s="234" t="s">
        <v>2457</v>
      </c>
      <c r="G34" s="204"/>
      <c r="H34" s="205" t="s">
        <v>2432</v>
      </c>
      <c r="I34" s="205">
        <v>513</v>
      </c>
      <c r="J34" s="162"/>
      <c r="K34" s="162"/>
    </row>
    <row r="35" spans="1:920" ht="7.5" customHeight="1">
      <c r="E35" s="221"/>
      <c r="F35" s="222"/>
      <c r="G35" s="222"/>
      <c r="H35" s="223"/>
      <c r="I35" s="224"/>
      <c r="J35" s="225"/>
      <c r="K35" s="226"/>
    </row>
    <row r="36" spans="1:920" s="36" customFormat="1" ht="21.75" customHeight="1">
      <c r="A36" s="39"/>
      <c r="B36" s="39"/>
      <c r="C36" s="39"/>
      <c r="D36" s="39"/>
      <c r="H36" s="58"/>
      <c r="I36" s="227"/>
      <c r="J36" s="40"/>
      <c r="K36" s="3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</row>
    <row r="37" spans="1:920" s="150" customFormat="1" ht="21.75" customHeight="1">
      <c r="E37" s="147"/>
      <c r="H37" s="161"/>
      <c r="J37" s="145"/>
      <c r="K37" s="148" t="s">
        <v>2023</v>
      </c>
    </row>
    <row r="38" spans="1:920" ht="30.75" customHeight="1">
      <c r="E38" s="177" t="s">
        <v>1974</v>
      </c>
      <c r="F38" s="178" t="s">
        <v>1969</v>
      </c>
      <c r="G38" s="178" t="s">
        <v>1975</v>
      </c>
      <c r="H38" s="179" t="s">
        <v>2333</v>
      </c>
      <c r="I38" s="179" t="s">
        <v>1976</v>
      </c>
      <c r="J38" s="179" t="str">
        <f>J17</f>
        <v>Od 01.01. do 31.12.
tekuće godine</v>
      </c>
      <c r="K38" s="196" t="str">
        <f>K17</f>
        <v>Od 01.01. do 31.12.
prethodne godine</v>
      </c>
    </row>
    <row r="39" spans="1:920" s="51" customFormat="1" ht="12.75" customHeight="1">
      <c r="A39" s="49"/>
      <c r="B39" s="49"/>
      <c r="C39" s="49"/>
      <c r="D39" s="49"/>
      <c r="E39" s="180">
        <v>1</v>
      </c>
      <c r="F39" s="181">
        <v>2</v>
      </c>
      <c r="G39" s="181">
        <v>3</v>
      </c>
      <c r="H39" s="181">
        <v>4</v>
      </c>
      <c r="I39" s="182">
        <v>5</v>
      </c>
      <c r="J39" s="182">
        <v>6</v>
      </c>
      <c r="K39" s="182">
        <v>7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</row>
    <row r="40" spans="1:920" ht="29.25" customHeight="1">
      <c r="A40" s="45">
        <v>0.14000000000000001</v>
      </c>
      <c r="B40" s="45">
        <v>0.96</v>
      </c>
      <c r="C40" s="45" t="str">
        <f>IF(LEN(J40)=0,"",1+ABS((J40*A40)/LEN(J40))+A40)</f>
        <v/>
      </c>
      <c r="D40" s="45" t="str">
        <f>IF(LEN(K40)=0,"",1+ABS((K40*B40)/LEN(K40))+B40)</f>
        <v/>
      </c>
      <c r="E40" s="218" t="s">
        <v>2458</v>
      </c>
      <c r="F40" s="234" t="s">
        <v>2459</v>
      </c>
      <c r="G40" s="204"/>
      <c r="H40" s="205" t="s">
        <v>2432</v>
      </c>
      <c r="I40" s="205">
        <v>514</v>
      </c>
      <c r="J40" s="162"/>
      <c r="K40" s="162"/>
    </row>
    <row r="41" spans="1:920">
      <c r="A41" s="45">
        <v>0.15</v>
      </c>
      <c r="B41" s="45">
        <v>0.97</v>
      </c>
      <c r="C41" s="45" t="str">
        <f>IF(LEN(J41)=0,"",1+ABS((J41*A41)/LEN(J41))+A41)</f>
        <v/>
      </c>
      <c r="D41" s="45" t="str">
        <f>IF(LEN(K41)=0,"",1+ABS((K41*B41)/LEN(K41))+B41)</f>
        <v/>
      </c>
      <c r="E41" s="218" t="s">
        <v>2460</v>
      </c>
      <c r="F41" s="235" t="s">
        <v>2461</v>
      </c>
      <c r="G41" s="219"/>
      <c r="H41" s="205" t="s">
        <v>2432</v>
      </c>
      <c r="I41" s="205">
        <v>515</v>
      </c>
      <c r="J41" s="162"/>
      <c r="K41" s="163"/>
    </row>
    <row r="42" spans="1:920">
      <c r="A42" s="45">
        <v>0.16</v>
      </c>
      <c r="B42" s="45">
        <v>0.98</v>
      </c>
      <c r="C42" s="45" t="str">
        <f t="shared" ref="C42:D64" si="1">IF(LEN(J42)=0,"",1+ABS((J42*A42)/LEN(J42))+A42)</f>
        <v/>
      </c>
      <c r="D42" s="45" t="str">
        <f t="shared" si="1"/>
        <v/>
      </c>
      <c r="E42" s="218" t="s">
        <v>2462</v>
      </c>
      <c r="F42" s="235" t="s">
        <v>2463</v>
      </c>
      <c r="G42" s="219"/>
      <c r="H42" s="205" t="s">
        <v>2432</v>
      </c>
      <c r="I42" s="205">
        <v>516</v>
      </c>
      <c r="J42" s="162"/>
      <c r="K42" s="163"/>
    </row>
    <row r="43" spans="1:920" s="37" customFormat="1" ht="29.25" customHeight="1">
      <c r="A43" s="45">
        <v>0.17</v>
      </c>
      <c r="B43" s="45">
        <v>0.99</v>
      </c>
      <c r="C43" s="45" t="str">
        <f t="shared" si="1"/>
        <v/>
      </c>
      <c r="D43" s="45" t="str">
        <f t="shared" si="1"/>
        <v/>
      </c>
      <c r="E43" s="183" t="s">
        <v>2464</v>
      </c>
      <c r="F43" s="236" t="s">
        <v>2465</v>
      </c>
      <c r="G43" s="185"/>
      <c r="H43" s="185" t="s">
        <v>2432</v>
      </c>
      <c r="I43" s="205">
        <v>517</v>
      </c>
      <c r="J43" s="112"/>
      <c r="K43" s="112"/>
    </row>
    <row r="44" spans="1:920" s="37" customFormat="1">
      <c r="A44" s="45">
        <v>0.18</v>
      </c>
      <c r="B44" s="45">
        <v>1.01</v>
      </c>
      <c r="C44" s="45" t="str">
        <f t="shared" si="1"/>
        <v/>
      </c>
      <c r="D44" s="45" t="str">
        <f t="shared" si="1"/>
        <v/>
      </c>
      <c r="E44" s="183" t="s">
        <v>2466</v>
      </c>
      <c r="F44" s="236" t="s">
        <v>2467</v>
      </c>
      <c r="G44" s="185"/>
      <c r="H44" s="185" t="s">
        <v>2432</v>
      </c>
      <c r="I44" s="205">
        <v>518</v>
      </c>
      <c r="J44" s="112"/>
      <c r="K44" s="112"/>
    </row>
    <row r="45" spans="1:920" s="37" customFormat="1">
      <c r="A45" s="45">
        <v>0.19</v>
      </c>
      <c r="B45" s="45">
        <v>1.02</v>
      </c>
      <c r="C45" s="45" t="str">
        <f t="shared" si="1"/>
        <v/>
      </c>
      <c r="D45" s="45" t="str">
        <f t="shared" si="1"/>
        <v/>
      </c>
      <c r="E45" s="183" t="s">
        <v>2468</v>
      </c>
      <c r="F45" s="236" t="s">
        <v>2469</v>
      </c>
      <c r="G45" s="185"/>
      <c r="H45" s="185" t="s">
        <v>2338</v>
      </c>
      <c r="I45" s="205">
        <v>519</v>
      </c>
      <c r="J45" s="112"/>
      <c r="K45" s="112"/>
    </row>
    <row r="46" spans="1:920" s="37" customFormat="1">
      <c r="A46" s="45">
        <v>0.2</v>
      </c>
      <c r="B46" s="45">
        <v>1.03</v>
      </c>
      <c r="C46" s="45" t="str">
        <f t="shared" si="1"/>
        <v/>
      </c>
      <c r="D46" s="45" t="str">
        <f t="shared" si="1"/>
        <v/>
      </c>
      <c r="E46" s="183" t="s">
        <v>2470</v>
      </c>
      <c r="F46" s="236" t="s">
        <v>2471</v>
      </c>
      <c r="G46" s="185"/>
      <c r="H46" s="185" t="s">
        <v>2432</v>
      </c>
      <c r="I46" s="205">
        <v>520</v>
      </c>
      <c r="J46" s="112"/>
      <c r="K46" s="112"/>
    </row>
    <row r="47" spans="1:920" s="37" customFormat="1">
      <c r="A47" s="45">
        <v>0.21</v>
      </c>
      <c r="B47" s="45">
        <v>1.04</v>
      </c>
      <c r="C47" s="45" t="str">
        <f t="shared" si="1"/>
        <v/>
      </c>
      <c r="D47" s="45" t="str">
        <f t="shared" si="1"/>
        <v/>
      </c>
      <c r="E47" s="183" t="s">
        <v>2472</v>
      </c>
      <c r="F47" s="236" t="s">
        <v>2473</v>
      </c>
      <c r="G47" s="185"/>
      <c r="H47" s="185" t="s">
        <v>2432</v>
      </c>
      <c r="I47" s="205">
        <v>521</v>
      </c>
      <c r="J47" s="112"/>
      <c r="K47" s="112"/>
    </row>
    <row r="48" spans="1:920" s="37" customFormat="1">
      <c r="A48" s="45">
        <v>0.22</v>
      </c>
      <c r="B48" s="45">
        <v>1.05</v>
      </c>
      <c r="C48" s="45" t="str">
        <f t="shared" si="1"/>
        <v/>
      </c>
      <c r="D48" s="45" t="str">
        <f t="shared" si="1"/>
        <v/>
      </c>
      <c r="E48" s="183" t="s">
        <v>2474</v>
      </c>
      <c r="F48" s="236" t="s">
        <v>2277</v>
      </c>
      <c r="G48" s="185"/>
      <c r="H48" s="185" t="s">
        <v>2336</v>
      </c>
      <c r="I48" s="205">
        <v>522</v>
      </c>
      <c r="J48" s="112"/>
      <c r="K48" s="112"/>
    </row>
    <row r="49" spans="1:11" s="37" customFormat="1">
      <c r="A49" s="45">
        <v>0.23</v>
      </c>
      <c r="B49" s="45">
        <v>1.06</v>
      </c>
      <c r="C49" s="45" t="str">
        <f t="shared" si="1"/>
        <v/>
      </c>
      <c r="D49" s="45" t="str">
        <f t="shared" si="1"/>
        <v/>
      </c>
      <c r="E49" s="183" t="s">
        <v>2475</v>
      </c>
      <c r="F49" s="236" t="s">
        <v>2476</v>
      </c>
      <c r="G49" s="185"/>
      <c r="H49" s="185" t="s">
        <v>2338</v>
      </c>
      <c r="I49" s="205">
        <v>523</v>
      </c>
      <c r="J49" s="112"/>
      <c r="K49" s="112"/>
    </row>
    <row r="50" spans="1:11" s="37" customFormat="1">
      <c r="A50" s="45">
        <v>0.24</v>
      </c>
      <c r="B50" s="45">
        <v>1.07</v>
      </c>
      <c r="C50" s="45">
        <f t="shared" si="1"/>
        <v>787.76</v>
      </c>
      <c r="D50" s="45">
        <f t="shared" si="1"/>
        <v>3019.6483333333335</v>
      </c>
      <c r="E50" s="183" t="s">
        <v>2477</v>
      </c>
      <c r="F50" s="236" t="s">
        <v>2478</v>
      </c>
      <c r="G50" s="185"/>
      <c r="H50" s="185" t="s">
        <v>2338</v>
      </c>
      <c r="I50" s="205">
        <v>524</v>
      </c>
      <c r="J50" s="112">
        <v>-19663</v>
      </c>
      <c r="K50" s="112">
        <v>-16921</v>
      </c>
    </row>
    <row r="51" spans="1:11" s="37" customFormat="1">
      <c r="A51" s="45">
        <v>0.25</v>
      </c>
      <c r="B51" s="45">
        <v>1.08</v>
      </c>
      <c r="C51" s="45">
        <f t="shared" si="1"/>
        <v>288.1875</v>
      </c>
      <c r="D51" s="45">
        <f t="shared" si="1"/>
        <v>246.16000000000003</v>
      </c>
      <c r="E51" s="183" t="s">
        <v>2479</v>
      </c>
      <c r="F51" s="236" t="s">
        <v>2480</v>
      </c>
      <c r="G51" s="185"/>
      <c r="H51" s="185" t="s">
        <v>2336</v>
      </c>
      <c r="I51" s="205">
        <v>525</v>
      </c>
      <c r="J51" s="112">
        <v>4591</v>
      </c>
      <c r="K51" s="112">
        <v>678</v>
      </c>
    </row>
    <row r="52" spans="1:11" s="37" customFormat="1">
      <c r="A52" s="45"/>
      <c r="B52" s="45"/>
      <c r="C52" s="45" t="str">
        <f t="shared" si="1"/>
        <v/>
      </c>
      <c r="D52" s="45" t="str">
        <f t="shared" si="1"/>
        <v/>
      </c>
      <c r="E52" s="183" t="s">
        <v>1988</v>
      </c>
      <c r="F52" s="189" t="s">
        <v>2481</v>
      </c>
      <c r="G52" s="185"/>
      <c r="H52" s="185"/>
      <c r="I52" s="205"/>
      <c r="J52" s="111"/>
      <c r="K52" s="111"/>
    </row>
    <row r="53" spans="1:11" s="37" customFormat="1">
      <c r="A53" s="45">
        <v>0.26</v>
      </c>
      <c r="B53" s="45">
        <v>1.0900000000000001</v>
      </c>
      <c r="C53" s="45" t="str">
        <f t="shared" si="1"/>
        <v/>
      </c>
      <c r="D53" s="45" t="str">
        <f t="shared" si="1"/>
        <v/>
      </c>
      <c r="E53" s="183" t="s">
        <v>2482</v>
      </c>
      <c r="F53" s="236" t="s">
        <v>2483</v>
      </c>
      <c r="G53" s="185"/>
      <c r="H53" s="185" t="s">
        <v>2432</v>
      </c>
      <c r="I53" s="205">
        <v>526</v>
      </c>
      <c r="J53" s="112"/>
      <c r="K53" s="112"/>
    </row>
    <row r="54" spans="1:11" s="37" customFormat="1">
      <c r="A54" s="45">
        <v>0.27</v>
      </c>
      <c r="B54" s="45">
        <v>1.1000000000000001</v>
      </c>
      <c r="C54" s="45">
        <f t="shared" si="1"/>
        <v>2707.3719999999998</v>
      </c>
      <c r="D54" s="45">
        <f t="shared" si="1"/>
        <v>10180.583333333334</v>
      </c>
      <c r="E54" s="183" t="s">
        <v>2484</v>
      </c>
      <c r="F54" s="236" t="s">
        <v>2485</v>
      </c>
      <c r="G54" s="185"/>
      <c r="H54" s="185" t="s">
        <v>2432</v>
      </c>
      <c r="I54" s="205">
        <v>527</v>
      </c>
      <c r="J54" s="112">
        <v>50113</v>
      </c>
      <c r="K54" s="112">
        <v>-55519</v>
      </c>
    </row>
    <row r="55" spans="1:11" s="37" customFormat="1">
      <c r="A55" s="45">
        <v>0.28000000000000003</v>
      </c>
      <c r="B55" s="45">
        <v>1.1100000000000001</v>
      </c>
      <c r="C55" s="45">
        <f t="shared" si="1"/>
        <v>132.25</v>
      </c>
      <c r="D55" s="45">
        <f t="shared" si="1"/>
        <v>390.88750000000005</v>
      </c>
      <c r="E55" s="183" t="s">
        <v>2486</v>
      </c>
      <c r="F55" s="236" t="s">
        <v>2487</v>
      </c>
      <c r="G55" s="185"/>
      <c r="H55" s="185" t="s">
        <v>2432</v>
      </c>
      <c r="I55" s="205">
        <v>528</v>
      </c>
      <c r="J55" s="112">
        <v>1871</v>
      </c>
      <c r="K55" s="112">
        <v>1401</v>
      </c>
    </row>
    <row r="56" spans="1:11" s="37" customFormat="1">
      <c r="A56" s="45">
        <v>0.28999999999999998</v>
      </c>
      <c r="B56" s="45">
        <v>1.1200000000000001</v>
      </c>
      <c r="C56" s="45" t="str">
        <f t="shared" si="1"/>
        <v/>
      </c>
      <c r="D56" s="45" t="str">
        <f t="shared" si="1"/>
        <v/>
      </c>
      <c r="E56" s="183" t="s">
        <v>2488</v>
      </c>
      <c r="F56" s="236" t="s">
        <v>2489</v>
      </c>
      <c r="G56" s="185"/>
      <c r="H56" s="185" t="s">
        <v>2432</v>
      </c>
      <c r="I56" s="205">
        <v>529</v>
      </c>
      <c r="J56" s="112"/>
      <c r="K56" s="112"/>
    </row>
    <row r="57" spans="1:11" s="37" customFormat="1">
      <c r="A57" s="45">
        <v>0.3</v>
      </c>
      <c r="B57" s="45">
        <v>1.1299999999999999</v>
      </c>
      <c r="C57" s="45">
        <f t="shared" si="1"/>
        <v>341.02</v>
      </c>
      <c r="D57" s="45">
        <f t="shared" si="1"/>
        <v>1392.8775000000001</v>
      </c>
      <c r="E57" s="183" t="s">
        <v>2490</v>
      </c>
      <c r="F57" s="236" t="s">
        <v>2491</v>
      </c>
      <c r="G57" s="185"/>
      <c r="H57" s="185" t="s">
        <v>2432</v>
      </c>
      <c r="I57" s="205">
        <v>530</v>
      </c>
      <c r="J57" s="112">
        <v>-5662</v>
      </c>
      <c r="K57" s="112">
        <v>4923</v>
      </c>
    </row>
    <row r="58" spans="1:11" s="37" customFormat="1">
      <c r="A58" s="45">
        <v>0.31</v>
      </c>
      <c r="B58" s="45">
        <v>1.1399999999999999</v>
      </c>
      <c r="C58" s="45">
        <f t="shared" si="1"/>
        <v>342.38749999999999</v>
      </c>
      <c r="D58" s="45">
        <f t="shared" si="1"/>
        <v>6000.6299999999992</v>
      </c>
      <c r="E58" s="183" t="s">
        <v>2492</v>
      </c>
      <c r="F58" s="236" t="s">
        <v>2493</v>
      </c>
      <c r="G58" s="185"/>
      <c r="H58" s="185" t="s">
        <v>2432</v>
      </c>
      <c r="I58" s="205">
        <v>531</v>
      </c>
      <c r="J58" s="112">
        <v>4401</v>
      </c>
      <c r="K58" s="112">
        <v>-31571</v>
      </c>
    </row>
    <row r="59" spans="1:11" s="37" customFormat="1">
      <c r="A59" s="45">
        <v>0.32</v>
      </c>
      <c r="B59" s="45">
        <v>1.1499999999999999</v>
      </c>
      <c r="C59" s="45">
        <f t="shared" si="1"/>
        <v>2118.2266666666669</v>
      </c>
      <c r="D59" s="45" t="str">
        <f t="shared" si="1"/>
        <v/>
      </c>
      <c r="E59" s="183" t="s">
        <v>2494</v>
      </c>
      <c r="F59" s="236" t="s">
        <v>2495</v>
      </c>
      <c r="G59" s="185"/>
      <c r="H59" s="185" t="s">
        <v>2432</v>
      </c>
      <c r="I59" s="205">
        <v>532</v>
      </c>
      <c r="J59" s="112">
        <v>-39692</v>
      </c>
      <c r="K59" s="112"/>
    </row>
    <row r="60" spans="1:11" s="37" customFormat="1">
      <c r="A60" s="45">
        <v>0.33</v>
      </c>
      <c r="B60" s="45">
        <v>1.1599999999999999</v>
      </c>
      <c r="C60" s="45">
        <f t="shared" si="1"/>
        <v>221.37400000000002</v>
      </c>
      <c r="D60" s="45">
        <f t="shared" si="1"/>
        <v>6487.5266666666657</v>
      </c>
      <c r="E60" s="183" t="s">
        <v>1991</v>
      </c>
      <c r="F60" s="189" t="s">
        <v>2496</v>
      </c>
      <c r="G60" s="185"/>
      <c r="H60" s="185" t="s">
        <v>2338</v>
      </c>
      <c r="I60" s="205">
        <v>533</v>
      </c>
      <c r="J60" s="112">
        <v>-3334</v>
      </c>
      <c r="K60" s="112">
        <v>-33545</v>
      </c>
    </row>
    <row r="61" spans="1:11" s="37" customFormat="1" ht="25.5">
      <c r="A61" s="45">
        <v>0.34</v>
      </c>
      <c r="B61" s="45">
        <v>1.17</v>
      </c>
      <c r="C61" s="45">
        <f t="shared" si="1"/>
        <v>16445.100000000002</v>
      </c>
      <c r="D61" s="45">
        <f t="shared" si="1"/>
        <v>32101.899999999994</v>
      </c>
      <c r="E61" s="186" t="s">
        <v>1978</v>
      </c>
      <c r="F61" s="193" t="s">
        <v>2497</v>
      </c>
      <c r="G61" s="185"/>
      <c r="H61" s="179" t="s">
        <v>2432</v>
      </c>
      <c r="I61" s="196">
        <v>534</v>
      </c>
      <c r="J61" s="194">
        <f>IFERROR(IF(AND(J21,J23,J24,J25,J26,J27,J28,J29,J30,J31,J32,J33,J34,J40,J41,J42,J43,J44,J45,J46,J47,J48,J49,J50,J51,J53,J54,J55,J56,J57,J58,J59,J60)="","",SUM(J21,J23,J24,J25,J26,J27,J28,J29,J30,J31,J32,J33,J34,J40,J41,J42,J43,J44,J45,J46,J47,J48,J49,J50,J51,J53,J54,J55,J56,J57,J58,J59,J60)),"")</f>
        <v>290184</v>
      </c>
      <c r="K61" s="194">
        <f>IFERROR(IF(AND(K21,K23,K24,K25,K26,K27,K28,K29,K30,K31,K32,K33,K34,K40,K41,K42,K43,K44,K45,K46,K47,K48,K49,K50,K51,K53,K54,K55,K56,K57,K58,K59,K60)="","",SUM(K21,K23,K24,K25,K26,K27,K28,K29,K30,K31,K32,K33,K34,K40,K41,K42,K43,K44,K45,K46,K47,K48,K49,K50,K51,K53,K54,K55,K56,K57,K58,K59,K60)),"")</f>
        <v>164614</v>
      </c>
    </row>
    <row r="62" spans="1:11" s="37" customFormat="1">
      <c r="A62" s="45"/>
      <c r="B62" s="45"/>
      <c r="C62" s="45" t="str">
        <f t="shared" si="1"/>
        <v/>
      </c>
      <c r="D62" s="45" t="str">
        <f t="shared" si="1"/>
        <v/>
      </c>
      <c r="E62" s="186" t="s">
        <v>1999</v>
      </c>
      <c r="F62" s="193" t="s">
        <v>2346</v>
      </c>
      <c r="G62" s="185"/>
      <c r="H62" s="185"/>
      <c r="I62" s="205"/>
      <c r="J62" s="111"/>
      <c r="K62" s="111"/>
    </row>
    <row r="63" spans="1:11" s="37" customFormat="1">
      <c r="A63" s="45">
        <v>0.35</v>
      </c>
      <c r="B63" s="45">
        <v>1.18</v>
      </c>
      <c r="C63" s="45">
        <f t="shared" si="1"/>
        <v>253.27999999999997</v>
      </c>
      <c r="D63" s="45">
        <f t="shared" si="1"/>
        <v>1568.9839999999999</v>
      </c>
      <c r="E63" s="183" t="s">
        <v>2002</v>
      </c>
      <c r="F63" s="189" t="s">
        <v>2347</v>
      </c>
      <c r="G63" s="185"/>
      <c r="H63" s="185" t="s">
        <v>2338</v>
      </c>
      <c r="I63" s="205">
        <v>535</v>
      </c>
      <c r="J63" s="112">
        <v>-3599</v>
      </c>
      <c r="K63" s="112">
        <v>-6639</v>
      </c>
    </row>
    <row r="64" spans="1:11" s="37" customFormat="1">
      <c r="A64" s="45">
        <v>0.36</v>
      </c>
      <c r="B64" s="45">
        <v>1.19</v>
      </c>
      <c r="C64" s="45" t="str">
        <f t="shared" si="1"/>
        <v/>
      </c>
      <c r="D64" s="45" t="str">
        <f t="shared" si="1"/>
        <v/>
      </c>
      <c r="E64" s="183" t="s">
        <v>2004</v>
      </c>
      <c r="F64" s="189" t="s">
        <v>2348</v>
      </c>
      <c r="G64" s="185"/>
      <c r="H64" s="185" t="s">
        <v>2336</v>
      </c>
      <c r="I64" s="185">
        <v>536</v>
      </c>
      <c r="J64" s="112"/>
      <c r="K64" s="112"/>
    </row>
    <row r="65" spans="1:920" s="37" customFormat="1">
      <c r="A65" s="45">
        <v>0.37</v>
      </c>
      <c r="B65" s="45">
        <v>1.2</v>
      </c>
      <c r="C65" s="45"/>
      <c r="D65" s="45"/>
      <c r="E65" s="183" t="s">
        <v>2005</v>
      </c>
      <c r="F65" s="189" t="s">
        <v>2349</v>
      </c>
      <c r="G65" s="185"/>
      <c r="H65" s="185" t="s">
        <v>2338</v>
      </c>
      <c r="I65" s="205">
        <v>537</v>
      </c>
      <c r="J65" s="112"/>
      <c r="K65" s="112"/>
    </row>
    <row r="66" spans="1:920" s="37" customFormat="1">
      <c r="A66" s="45">
        <v>0.38</v>
      </c>
      <c r="B66" s="45">
        <v>1.21</v>
      </c>
      <c r="C66" s="45" t="str">
        <f t="shared" ref="C66:D71" si="2">IF(LEN(J66)=0,"",1+ABS((J66*A66)/LEN(J66))+A66)</f>
        <v/>
      </c>
      <c r="D66" s="45" t="str">
        <f t="shared" si="2"/>
        <v/>
      </c>
      <c r="E66" s="183" t="s">
        <v>2007</v>
      </c>
      <c r="F66" s="189" t="s">
        <v>2350</v>
      </c>
      <c r="G66" s="185"/>
      <c r="H66" s="185" t="s">
        <v>2336</v>
      </c>
      <c r="I66" s="185">
        <v>538</v>
      </c>
      <c r="J66" s="112"/>
      <c r="K66" s="112"/>
    </row>
    <row r="67" spans="1:920" s="37" customFormat="1">
      <c r="A67" s="45">
        <v>0.39</v>
      </c>
      <c r="B67" s="45">
        <v>1.22</v>
      </c>
      <c r="C67" s="45">
        <f t="shared" si="2"/>
        <v>461.35599999999999</v>
      </c>
      <c r="D67" s="45">
        <f t="shared" si="2"/>
        <v>544.63200000000006</v>
      </c>
      <c r="E67" s="183" t="s">
        <v>2194</v>
      </c>
      <c r="F67" s="189" t="s">
        <v>2498</v>
      </c>
      <c r="G67" s="185"/>
      <c r="H67" s="185" t="s">
        <v>2338</v>
      </c>
      <c r="I67" s="205">
        <v>539</v>
      </c>
      <c r="J67" s="112">
        <v>-5897</v>
      </c>
      <c r="K67" s="112">
        <v>-2223</v>
      </c>
    </row>
    <row r="68" spans="1:920" s="37" customFormat="1">
      <c r="A68" s="45">
        <v>0.4</v>
      </c>
      <c r="B68" s="45">
        <v>1.23</v>
      </c>
      <c r="C68" s="45" t="str">
        <f t="shared" si="2"/>
        <v/>
      </c>
      <c r="D68" s="45" t="str">
        <f t="shared" si="2"/>
        <v/>
      </c>
      <c r="E68" s="183" t="s">
        <v>2196</v>
      </c>
      <c r="F68" s="189" t="s">
        <v>2352</v>
      </c>
      <c r="G68" s="185"/>
      <c r="H68" s="185" t="s">
        <v>2336</v>
      </c>
      <c r="I68" s="185">
        <v>540</v>
      </c>
      <c r="J68" s="112"/>
      <c r="K68" s="112"/>
    </row>
    <row r="69" spans="1:920" s="37" customFormat="1">
      <c r="A69" s="45">
        <v>0.41</v>
      </c>
      <c r="B69" s="45">
        <v>1.24</v>
      </c>
      <c r="C69" s="45" t="str">
        <f t="shared" si="2"/>
        <v/>
      </c>
      <c r="D69" s="45" t="str">
        <f t="shared" si="2"/>
        <v/>
      </c>
      <c r="E69" s="183" t="s">
        <v>2198</v>
      </c>
      <c r="F69" s="189" t="s">
        <v>2354</v>
      </c>
      <c r="G69" s="185"/>
      <c r="H69" s="185" t="s">
        <v>2338</v>
      </c>
      <c r="I69" s="205">
        <v>541</v>
      </c>
      <c r="J69" s="112"/>
      <c r="K69" s="112"/>
    </row>
    <row r="70" spans="1:920" s="37" customFormat="1">
      <c r="A70" s="45">
        <v>0.42</v>
      </c>
      <c r="B70" s="45">
        <v>1.25</v>
      </c>
      <c r="C70" s="45" t="str">
        <f t="shared" si="2"/>
        <v/>
      </c>
      <c r="D70" s="45" t="str">
        <f t="shared" si="2"/>
        <v/>
      </c>
      <c r="E70" s="183" t="s">
        <v>2200</v>
      </c>
      <c r="F70" s="189" t="s">
        <v>2355</v>
      </c>
      <c r="G70" s="185"/>
      <c r="H70" s="185" t="s">
        <v>2336</v>
      </c>
      <c r="I70" s="185">
        <v>542</v>
      </c>
      <c r="J70" s="112"/>
      <c r="K70" s="112"/>
    </row>
    <row r="71" spans="1:920" s="37" customFormat="1">
      <c r="A71" s="45">
        <v>0.43</v>
      </c>
      <c r="B71" s="45">
        <v>1.26</v>
      </c>
      <c r="C71" s="45" t="str">
        <f t="shared" si="2"/>
        <v/>
      </c>
      <c r="D71" s="45" t="str">
        <f t="shared" si="2"/>
        <v/>
      </c>
      <c r="E71" s="183" t="s">
        <v>2202</v>
      </c>
      <c r="F71" s="189" t="s">
        <v>2356</v>
      </c>
      <c r="G71" s="185"/>
      <c r="H71" s="185" t="s">
        <v>2336</v>
      </c>
      <c r="I71" s="205">
        <v>543</v>
      </c>
      <c r="J71" s="112"/>
      <c r="K71" s="112"/>
    </row>
    <row r="72" spans="1:920" ht="7.5" customHeight="1">
      <c r="E72" s="221"/>
      <c r="F72" s="222"/>
      <c r="G72" s="222"/>
      <c r="H72" s="223"/>
      <c r="I72" s="224"/>
      <c r="J72" s="225"/>
      <c r="K72" s="226"/>
    </row>
    <row r="73" spans="1:920" s="150" customFormat="1" ht="21.75" customHeight="1">
      <c r="E73" s="147"/>
      <c r="H73" s="161"/>
      <c r="J73" s="145"/>
      <c r="K73" s="148" t="s">
        <v>2084</v>
      </c>
    </row>
    <row r="74" spans="1:920" ht="30.75" customHeight="1">
      <c r="E74" s="177" t="s">
        <v>1974</v>
      </c>
      <c r="F74" s="178" t="s">
        <v>1969</v>
      </c>
      <c r="G74" s="178" t="s">
        <v>1975</v>
      </c>
      <c r="H74" s="179" t="s">
        <v>2333</v>
      </c>
      <c r="I74" s="179" t="s">
        <v>1976</v>
      </c>
      <c r="J74" s="179" t="str">
        <f>J17</f>
        <v>Od 01.01. do 31.12.
tekuće godine</v>
      </c>
      <c r="K74" s="196" t="str">
        <f>K17</f>
        <v>Od 01.01. do 31.12.
prethodne godine</v>
      </c>
    </row>
    <row r="75" spans="1:920" s="51" customFormat="1" ht="12.75" customHeight="1">
      <c r="A75" s="49"/>
      <c r="B75" s="49"/>
      <c r="C75" s="49"/>
      <c r="D75" s="49"/>
      <c r="E75" s="180">
        <v>1</v>
      </c>
      <c r="F75" s="181">
        <v>2</v>
      </c>
      <c r="G75" s="181">
        <v>3</v>
      </c>
      <c r="H75" s="181">
        <v>4</v>
      </c>
      <c r="I75" s="182">
        <v>5</v>
      </c>
      <c r="J75" s="182">
        <v>6</v>
      </c>
      <c r="K75" s="182">
        <v>7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</row>
    <row r="76" spans="1:920" s="37" customFormat="1">
      <c r="A76" s="45">
        <v>0.44</v>
      </c>
      <c r="B76" s="45">
        <v>1.27</v>
      </c>
      <c r="C76" s="45" t="str">
        <f t="shared" ref="C76:D91" si="3">IF(LEN(J76)=0,"",1+ABS((J76*A76)/LEN(J76))+A76)</f>
        <v/>
      </c>
      <c r="D76" s="45" t="str">
        <f t="shared" si="3"/>
        <v/>
      </c>
      <c r="E76" s="183" t="s">
        <v>2357</v>
      </c>
      <c r="F76" s="189" t="s">
        <v>2358</v>
      </c>
      <c r="G76" s="185"/>
      <c r="H76" s="185" t="s">
        <v>2338</v>
      </c>
      <c r="I76" s="185">
        <v>544</v>
      </c>
      <c r="J76" s="112"/>
      <c r="K76" s="112"/>
    </row>
    <row r="77" spans="1:920" s="37" customFormat="1">
      <c r="A77" s="45">
        <v>0.45</v>
      </c>
      <c r="B77" s="45">
        <v>1.28</v>
      </c>
      <c r="C77" s="45" t="str">
        <f t="shared" si="3"/>
        <v/>
      </c>
      <c r="D77" s="45" t="str">
        <f t="shared" si="3"/>
        <v/>
      </c>
      <c r="E77" s="183" t="s">
        <v>2359</v>
      </c>
      <c r="F77" s="189" t="s">
        <v>2360</v>
      </c>
      <c r="G77" s="185"/>
      <c r="H77" s="185" t="s">
        <v>2336</v>
      </c>
      <c r="I77" s="185">
        <v>545</v>
      </c>
      <c r="J77" s="112"/>
      <c r="K77" s="112"/>
    </row>
    <row r="78" spans="1:920" s="37" customFormat="1">
      <c r="A78" s="45">
        <v>0.46</v>
      </c>
      <c r="B78" s="45">
        <v>1.29</v>
      </c>
      <c r="C78" s="45" t="str">
        <f t="shared" si="3"/>
        <v/>
      </c>
      <c r="D78" s="45" t="str">
        <f t="shared" si="3"/>
        <v/>
      </c>
      <c r="E78" s="183" t="s">
        <v>2361</v>
      </c>
      <c r="F78" s="189" t="s">
        <v>2499</v>
      </c>
      <c r="G78" s="185"/>
      <c r="H78" s="185" t="s">
        <v>2338</v>
      </c>
      <c r="I78" s="185">
        <v>546</v>
      </c>
      <c r="J78" s="112"/>
      <c r="K78" s="112"/>
    </row>
    <row r="79" spans="1:920" s="37" customFormat="1">
      <c r="A79" s="45">
        <v>0.47</v>
      </c>
      <c r="B79" s="45">
        <v>1.3</v>
      </c>
      <c r="C79" s="45" t="str">
        <f t="shared" si="3"/>
        <v/>
      </c>
      <c r="D79" s="45" t="str">
        <f t="shared" si="3"/>
        <v/>
      </c>
      <c r="E79" s="183" t="s">
        <v>2363</v>
      </c>
      <c r="F79" s="189" t="s">
        <v>2500</v>
      </c>
      <c r="G79" s="185"/>
      <c r="H79" s="185" t="s">
        <v>2336</v>
      </c>
      <c r="I79" s="185">
        <v>547</v>
      </c>
      <c r="J79" s="112"/>
      <c r="K79" s="112"/>
    </row>
    <row r="80" spans="1:920" s="51" customFormat="1">
      <c r="A80" s="45">
        <v>0.48</v>
      </c>
      <c r="B80" s="45">
        <v>1.31</v>
      </c>
      <c r="C80" s="45">
        <f t="shared" si="3"/>
        <v>37565.182857142856</v>
      </c>
      <c r="D80" s="45">
        <f t="shared" si="3"/>
        <v>99188.024285714288</v>
      </c>
      <c r="E80" s="183" t="s">
        <v>2365</v>
      </c>
      <c r="F80" s="190" t="s">
        <v>2366</v>
      </c>
      <c r="G80" s="237"/>
      <c r="H80" s="237" t="s">
        <v>2338</v>
      </c>
      <c r="I80" s="185">
        <v>548</v>
      </c>
      <c r="J80" s="112">
        <v>-547804</v>
      </c>
      <c r="K80" s="112">
        <v>-530000</v>
      </c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</row>
    <row r="81" spans="1:920" s="51" customFormat="1">
      <c r="A81" s="45">
        <v>0.49</v>
      </c>
      <c r="B81" s="45">
        <v>1.32</v>
      </c>
      <c r="C81" s="45">
        <f t="shared" si="3"/>
        <v>47273.50499999999</v>
      </c>
      <c r="D81" s="45">
        <f t="shared" si="3"/>
        <v>142508.42000000001</v>
      </c>
      <c r="E81" s="183" t="s">
        <v>2367</v>
      </c>
      <c r="F81" s="190" t="s">
        <v>2368</v>
      </c>
      <c r="G81" s="237"/>
      <c r="H81" s="237" t="s">
        <v>2336</v>
      </c>
      <c r="I81" s="185">
        <v>549</v>
      </c>
      <c r="J81" s="112">
        <v>578841</v>
      </c>
      <c r="K81" s="112">
        <v>647755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51" customFormat="1">
      <c r="A82" s="45">
        <v>0.5</v>
      </c>
      <c r="B82" s="45">
        <v>1.33</v>
      </c>
      <c r="C82" s="45" t="str">
        <f t="shared" si="3"/>
        <v/>
      </c>
      <c r="D82" s="45" t="str">
        <f t="shared" si="3"/>
        <v/>
      </c>
      <c r="E82" s="183" t="s">
        <v>2369</v>
      </c>
      <c r="F82" s="190" t="s">
        <v>2370</v>
      </c>
      <c r="G82" s="237"/>
      <c r="H82" s="237" t="s">
        <v>2336</v>
      </c>
      <c r="I82" s="185">
        <v>550</v>
      </c>
      <c r="J82" s="112"/>
      <c r="K82" s="112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</row>
    <row r="83" spans="1:920" s="51" customFormat="1">
      <c r="A83" s="45">
        <v>0.51</v>
      </c>
      <c r="B83" s="45">
        <v>1.34</v>
      </c>
      <c r="C83" s="45" t="str">
        <f t="shared" si="3"/>
        <v/>
      </c>
      <c r="D83" s="45" t="str">
        <f t="shared" si="3"/>
        <v/>
      </c>
      <c r="E83" s="183" t="s">
        <v>2371</v>
      </c>
      <c r="F83" s="190" t="s">
        <v>2372</v>
      </c>
      <c r="G83" s="237"/>
      <c r="H83" s="237" t="s">
        <v>2336</v>
      </c>
      <c r="I83" s="185">
        <v>551</v>
      </c>
      <c r="J83" s="112"/>
      <c r="K83" s="112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50"/>
      <c r="SD83" s="50"/>
      <c r="SE83" s="50"/>
      <c r="SF83" s="50"/>
      <c r="SG83" s="50"/>
      <c r="SH83" s="50"/>
      <c r="SI83" s="50"/>
      <c r="SJ83" s="50"/>
      <c r="SK83" s="50"/>
      <c r="SL83" s="50"/>
      <c r="SM83" s="50"/>
      <c r="SN83" s="50"/>
      <c r="SO83" s="50"/>
      <c r="SP83" s="50"/>
      <c r="SQ83" s="50"/>
      <c r="SR83" s="50"/>
      <c r="SS83" s="50"/>
      <c r="ST83" s="50"/>
      <c r="SU83" s="50"/>
      <c r="SV83" s="50"/>
      <c r="SW83" s="50"/>
      <c r="SX83" s="50"/>
      <c r="SY83" s="50"/>
      <c r="SZ83" s="50"/>
      <c r="TA83" s="50"/>
      <c r="TB83" s="50"/>
      <c r="TC83" s="50"/>
      <c r="TD83" s="50"/>
      <c r="TE83" s="50"/>
      <c r="TF83" s="50"/>
      <c r="TG83" s="50"/>
      <c r="TH83" s="50"/>
      <c r="TI83" s="50"/>
      <c r="TJ83" s="50"/>
      <c r="TK83" s="50"/>
      <c r="TL83" s="50"/>
      <c r="TM83" s="50"/>
      <c r="TN83" s="50"/>
      <c r="TO83" s="50"/>
      <c r="TP83" s="50"/>
      <c r="TQ83" s="50"/>
      <c r="TR83" s="50"/>
      <c r="TS83" s="50"/>
      <c r="TT83" s="50"/>
      <c r="TU83" s="50"/>
      <c r="TV83" s="50"/>
      <c r="TW83" s="50"/>
      <c r="TX83" s="50"/>
      <c r="TY83" s="50"/>
      <c r="TZ83" s="50"/>
      <c r="UA83" s="50"/>
      <c r="UB83" s="50"/>
      <c r="UC83" s="50"/>
      <c r="UD83" s="50"/>
      <c r="UE83" s="50"/>
      <c r="UF83" s="50"/>
      <c r="UG83" s="50"/>
      <c r="UH83" s="50"/>
      <c r="UI83" s="50"/>
      <c r="UJ83" s="50"/>
      <c r="UK83" s="50"/>
      <c r="UL83" s="50"/>
      <c r="UM83" s="50"/>
      <c r="UN83" s="50"/>
      <c r="UO83" s="50"/>
      <c r="UP83" s="50"/>
      <c r="UQ83" s="50"/>
      <c r="UR83" s="50"/>
      <c r="US83" s="50"/>
      <c r="UT83" s="50"/>
      <c r="UU83" s="50"/>
      <c r="UV83" s="50"/>
      <c r="UW83" s="50"/>
      <c r="UX83" s="50"/>
      <c r="UY83" s="50"/>
      <c r="UZ83" s="50"/>
      <c r="VA83" s="50"/>
      <c r="VB83" s="50"/>
      <c r="VC83" s="50"/>
      <c r="VD83" s="50"/>
      <c r="VE83" s="50"/>
      <c r="VF83" s="50"/>
      <c r="VG83" s="50"/>
      <c r="VH83" s="50"/>
      <c r="VI83" s="50"/>
      <c r="VJ83" s="50"/>
      <c r="VK83" s="50"/>
      <c r="VL83" s="50"/>
      <c r="VM83" s="50"/>
      <c r="VN83" s="50"/>
      <c r="VO83" s="50"/>
      <c r="VP83" s="50"/>
      <c r="VQ83" s="50"/>
      <c r="VR83" s="50"/>
      <c r="VS83" s="50"/>
      <c r="VT83" s="50"/>
      <c r="VU83" s="50"/>
      <c r="VV83" s="50"/>
      <c r="VW83" s="50"/>
      <c r="VX83" s="50"/>
      <c r="VY83" s="50"/>
      <c r="VZ83" s="50"/>
      <c r="WA83" s="50"/>
      <c r="WB83" s="50"/>
      <c r="WC83" s="50"/>
      <c r="WD83" s="50"/>
      <c r="WE83" s="50"/>
      <c r="WF83" s="50"/>
      <c r="WG83" s="50"/>
      <c r="WH83" s="50"/>
      <c r="WI83" s="50"/>
      <c r="WJ83" s="50"/>
      <c r="WK83" s="50"/>
      <c r="WL83" s="50"/>
      <c r="WM83" s="50"/>
      <c r="WN83" s="50"/>
      <c r="WO83" s="50"/>
      <c r="WP83" s="50"/>
      <c r="WQ83" s="50"/>
      <c r="WR83" s="50"/>
      <c r="WS83" s="50"/>
      <c r="WT83" s="50"/>
      <c r="WU83" s="50"/>
      <c r="WV83" s="50"/>
      <c r="WW83" s="50"/>
      <c r="WX83" s="50"/>
      <c r="WY83" s="50"/>
      <c r="WZ83" s="50"/>
      <c r="XA83" s="50"/>
      <c r="XB83" s="50"/>
      <c r="XC83" s="50"/>
      <c r="XD83" s="50"/>
      <c r="XE83" s="50"/>
      <c r="XF83" s="50"/>
      <c r="XG83" s="50"/>
      <c r="XH83" s="50"/>
      <c r="XI83" s="50"/>
      <c r="XJ83" s="50"/>
      <c r="XK83" s="50"/>
      <c r="XL83" s="50"/>
      <c r="XM83" s="50"/>
      <c r="XN83" s="50"/>
      <c r="XO83" s="50"/>
      <c r="XP83" s="50"/>
      <c r="XQ83" s="50"/>
      <c r="XR83" s="50"/>
      <c r="XS83" s="50"/>
      <c r="XT83" s="50"/>
      <c r="XU83" s="50"/>
      <c r="XV83" s="50"/>
      <c r="XW83" s="50"/>
      <c r="XX83" s="50"/>
      <c r="XY83" s="50"/>
      <c r="XZ83" s="50"/>
      <c r="YA83" s="50"/>
      <c r="YB83" s="50"/>
      <c r="YC83" s="50"/>
      <c r="YD83" s="50"/>
      <c r="YE83" s="50"/>
      <c r="YF83" s="50"/>
      <c r="YG83" s="50"/>
      <c r="YH83" s="50"/>
      <c r="YI83" s="50"/>
      <c r="YJ83" s="50"/>
      <c r="YK83" s="50"/>
      <c r="YL83" s="50"/>
      <c r="YM83" s="50"/>
      <c r="YN83" s="50"/>
      <c r="YO83" s="50"/>
      <c r="YP83" s="50"/>
      <c r="YQ83" s="50"/>
      <c r="YR83" s="50"/>
      <c r="YS83" s="50"/>
      <c r="YT83" s="50"/>
      <c r="YU83" s="50"/>
      <c r="YV83" s="50"/>
      <c r="YW83" s="50"/>
      <c r="YX83" s="50"/>
      <c r="YY83" s="50"/>
      <c r="YZ83" s="50"/>
      <c r="ZA83" s="50"/>
      <c r="ZB83" s="50"/>
      <c r="ZC83" s="50"/>
      <c r="ZD83" s="50"/>
      <c r="ZE83" s="50"/>
      <c r="ZF83" s="50"/>
      <c r="ZG83" s="50"/>
      <c r="ZH83" s="50"/>
      <c r="ZI83" s="50"/>
      <c r="ZJ83" s="50"/>
      <c r="ZK83" s="50"/>
      <c r="ZL83" s="50"/>
      <c r="ZM83" s="50"/>
      <c r="ZN83" s="50"/>
      <c r="ZO83" s="50"/>
      <c r="ZP83" s="50"/>
      <c r="ZQ83" s="50"/>
      <c r="ZR83" s="50"/>
      <c r="ZS83" s="50"/>
      <c r="ZT83" s="50"/>
      <c r="ZU83" s="50"/>
      <c r="ZV83" s="50"/>
      <c r="ZW83" s="50"/>
      <c r="ZX83" s="50"/>
      <c r="ZY83" s="50"/>
      <c r="ZZ83" s="50"/>
      <c r="AAA83" s="50"/>
      <c r="AAB83" s="50"/>
      <c r="AAC83" s="50"/>
      <c r="AAD83" s="50"/>
      <c r="AAE83" s="50"/>
      <c r="AAF83" s="50"/>
      <c r="AAG83" s="50"/>
      <c r="AAH83" s="50"/>
      <c r="AAI83" s="50"/>
      <c r="AAJ83" s="50"/>
      <c r="AAK83" s="50"/>
      <c r="AAL83" s="50"/>
      <c r="AAM83" s="50"/>
      <c r="AAN83" s="50"/>
      <c r="AAO83" s="50"/>
      <c r="AAP83" s="50"/>
      <c r="AAQ83" s="50"/>
      <c r="AAR83" s="50"/>
      <c r="AAS83" s="50"/>
      <c r="AAT83" s="50"/>
      <c r="AAU83" s="50"/>
      <c r="AAV83" s="50"/>
      <c r="AAW83" s="50"/>
      <c r="AAX83" s="50"/>
      <c r="AAY83" s="50"/>
      <c r="AAZ83" s="50"/>
      <c r="ABA83" s="50"/>
      <c r="ABB83" s="50"/>
      <c r="ABC83" s="50"/>
      <c r="ABD83" s="50"/>
      <c r="ABE83" s="50"/>
      <c r="ABF83" s="50"/>
      <c r="ABG83" s="50"/>
      <c r="ABH83" s="50"/>
      <c r="ABI83" s="50"/>
      <c r="ABJ83" s="50"/>
      <c r="ABK83" s="50"/>
      <c r="ABL83" s="50"/>
      <c r="ABM83" s="50"/>
      <c r="ABN83" s="50"/>
      <c r="ABO83" s="50"/>
      <c r="ABP83" s="50"/>
      <c r="ABQ83" s="50"/>
      <c r="ABR83" s="50"/>
      <c r="ABS83" s="50"/>
      <c r="ABT83" s="50"/>
      <c r="ABU83" s="50"/>
      <c r="ABV83" s="50"/>
      <c r="ABW83" s="50"/>
      <c r="ABX83" s="50"/>
      <c r="ABY83" s="50"/>
      <c r="ABZ83" s="50"/>
      <c r="ACA83" s="50"/>
      <c r="ACB83" s="50"/>
      <c r="ACC83" s="50"/>
      <c r="ACD83" s="50"/>
      <c r="ACE83" s="50"/>
      <c r="ACF83" s="50"/>
      <c r="ACG83" s="50"/>
      <c r="ACH83" s="50"/>
      <c r="ACI83" s="50"/>
      <c r="ACJ83" s="50"/>
      <c r="ACK83" s="50"/>
      <c r="ACL83" s="50"/>
      <c r="ACM83" s="50"/>
      <c r="ACN83" s="50"/>
      <c r="ACO83" s="50"/>
      <c r="ACP83" s="50"/>
      <c r="ACQ83" s="50"/>
      <c r="ACR83" s="50"/>
      <c r="ACS83" s="50"/>
      <c r="ACT83" s="50"/>
      <c r="ACU83" s="50"/>
      <c r="ACV83" s="50"/>
      <c r="ACW83" s="50"/>
      <c r="ACX83" s="50"/>
      <c r="ACY83" s="50"/>
      <c r="ACZ83" s="50"/>
      <c r="ADA83" s="50"/>
      <c r="ADB83" s="50"/>
      <c r="ADC83" s="50"/>
      <c r="ADD83" s="50"/>
      <c r="ADE83" s="50"/>
      <c r="ADF83" s="50"/>
      <c r="ADG83" s="50"/>
      <c r="ADH83" s="50"/>
      <c r="ADI83" s="50"/>
      <c r="ADJ83" s="50"/>
      <c r="ADK83" s="50"/>
      <c r="ADL83" s="50"/>
      <c r="ADM83" s="50"/>
      <c r="ADN83" s="50"/>
      <c r="ADO83" s="50"/>
      <c r="ADP83" s="50"/>
      <c r="ADQ83" s="50"/>
      <c r="ADR83" s="50"/>
      <c r="ADS83" s="50"/>
      <c r="ADT83" s="50"/>
      <c r="ADU83" s="50"/>
      <c r="ADV83" s="50"/>
      <c r="ADW83" s="50"/>
      <c r="ADX83" s="50"/>
      <c r="ADY83" s="50"/>
      <c r="ADZ83" s="50"/>
      <c r="AEA83" s="50"/>
      <c r="AEB83" s="50"/>
      <c r="AEC83" s="50"/>
      <c r="AED83" s="50"/>
      <c r="AEE83" s="50"/>
      <c r="AEF83" s="50"/>
      <c r="AEG83" s="50"/>
      <c r="AEH83" s="50"/>
      <c r="AEI83" s="50"/>
      <c r="AEJ83" s="50"/>
      <c r="AEK83" s="50"/>
      <c r="AEL83" s="50"/>
      <c r="AEM83" s="50"/>
      <c r="AEN83" s="50"/>
      <c r="AEO83" s="50"/>
      <c r="AEP83" s="50"/>
      <c r="AEQ83" s="50"/>
      <c r="AER83" s="50"/>
      <c r="AES83" s="50"/>
      <c r="AET83" s="50"/>
      <c r="AEU83" s="50"/>
      <c r="AEV83" s="50"/>
      <c r="AEW83" s="50"/>
      <c r="AEX83" s="50"/>
      <c r="AEY83" s="50"/>
      <c r="AEZ83" s="50"/>
      <c r="AFA83" s="50"/>
      <c r="AFB83" s="50"/>
      <c r="AFC83" s="50"/>
      <c r="AFD83" s="50"/>
      <c r="AFE83" s="50"/>
      <c r="AFF83" s="50"/>
      <c r="AFG83" s="50"/>
      <c r="AFH83" s="50"/>
      <c r="AFI83" s="50"/>
      <c r="AFJ83" s="50"/>
      <c r="AFK83" s="50"/>
      <c r="AFL83" s="50"/>
      <c r="AFM83" s="50"/>
      <c r="AFN83" s="50"/>
      <c r="AFO83" s="50"/>
      <c r="AFP83" s="50"/>
      <c r="AFQ83" s="50"/>
      <c r="AFR83" s="50"/>
      <c r="AFS83" s="50"/>
      <c r="AFT83" s="50"/>
      <c r="AFU83" s="50"/>
      <c r="AFV83" s="50"/>
      <c r="AFW83" s="50"/>
      <c r="AFX83" s="50"/>
      <c r="AFY83" s="50"/>
      <c r="AFZ83" s="50"/>
      <c r="AGA83" s="50"/>
      <c r="AGB83" s="50"/>
      <c r="AGC83" s="50"/>
      <c r="AGD83" s="50"/>
      <c r="AGE83" s="50"/>
      <c r="AGF83" s="50"/>
      <c r="AGG83" s="50"/>
      <c r="AGH83" s="50"/>
      <c r="AGI83" s="50"/>
      <c r="AGJ83" s="50"/>
      <c r="AGK83" s="50"/>
      <c r="AGL83" s="50"/>
      <c r="AGM83" s="50"/>
      <c r="AGN83" s="50"/>
      <c r="AGO83" s="50"/>
      <c r="AGP83" s="50"/>
      <c r="AGQ83" s="50"/>
      <c r="AGR83" s="50"/>
      <c r="AGS83" s="50"/>
      <c r="AGT83" s="50"/>
      <c r="AGU83" s="50"/>
      <c r="AGV83" s="50"/>
      <c r="AGW83" s="50"/>
      <c r="AGX83" s="50"/>
      <c r="AGY83" s="50"/>
      <c r="AGZ83" s="50"/>
      <c r="AHA83" s="50"/>
      <c r="AHB83" s="50"/>
      <c r="AHC83" s="50"/>
      <c r="AHD83" s="50"/>
      <c r="AHE83" s="50"/>
      <c r="AHF83" s="50"/>
      <c r="AHG83" s="50"/>
      <c r="AHH83" s="50"/>
      <c r="AHI83" s="50"/>
      <c r="AHJ83" s="50"/>
      <c r="AHK83" s="50"/>
      <c r="AHL83" s="50"/>
      <c r="AHM83" s="50"/>
      <c r="AHN83" s="50"/>
      <c r="AHO83" s="50"/>
      <c r="AHP83" s="50"/>
      <c r="AHQ83" s="50"/>
      <c r="AHR83" s="50"/>
      <c r="AHS83" s="50"/>
      <c r="AHT83" s="50"/>
      <c r="AHU83" s="50"/>
      <c r="AHV83" s="50"/>
      <c r="AHW83" s="50"/>
      <c r="AHX83" s="50"/>
      <c r="AHY83" s="50"/>
      <c r="AHZ83" s="50"/>
      <c r="AIA83" s="50"/>
      <c r="AIB83" s="50"/>
      <c r="AIC83" s="50"/>
      <c r="AID83" s="50"/>
      <c r="AIE83" s="50"/>
      <c r="AIF83" s="50"/>
      <c r="AIG83" s="50"/>
      <c r="AIH83" s="50"/>
      <c r="AII83" s="50"/>
      <c r="AIJ83" s="50"/>
    </row>
    <row r="84" spans="1:920" s="51" customFormat="1">
      <c r="A84" s="45">
        <v>0.52</v>
      </c>
      <c r="B84" s="45">
        <v>1.35</v>
      </c>
      <c r="C84" s="45" t="str">
        <f t="shared" si="3"/>
        <v/>
      </c>
      <c r="D84" s="45" t="str">
        <f t="shared" si="3"/>
        <v/>
      </c>
      <c r="E84" s="183" t="s">
        <v>2373</v>
      </c>
      <c r="F84" s="190" t="s">
        <v>2374</v>
      </c>
      <c r="G84" s="237"/>
      <c r="H84" s="237" t="s">
        <v>2336</v>
      </c>
      <c r="I84" s="185">
        <v>552</v>
      </c>
      <c r="J84" s="112"/>
      <c r="K84" s="112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  <c r="RI84" s="50"/>
      <c r="RJ84" s="50"/>
      <c r="RK84" s="50"/>
      <c r="RL84" s="50"/>
      <c r="RM84" s="50"/>
      <c r="RN84" s="50"/>
      <c r="RO84" s="50"/>
      <c r="RP84" s="50"/>
      <c r="RQ84" s="50"/>
      <c r="RR84" s="50"/>
      <c r="RS84" s="50"/>
      <c r="RT84" s="50"/>
      <c r="RU84" s="50"/>
      <c r="RV84" s="50"/>
      <c r="RW84" s="50"/>
      <c r="RX84" s="50"/>
      <c r="RY84" s="50"/>
      <c r="RZ84" s="50"/>
      <c r="SA84" s="50"/>
      <c r="SB84" s="50"/>
      <c r="SC84" s="50"/>
      <c r="SD84" s="50"/>
      <c r="SE84" s="50"/>
      <c r="SF84" s="50"/>
      <c r="SG84" s="50"/>
      <c r="SH84" s="50"/>
      <c r="SI84" s="50"/>
      <c r="SJ84" s="50"/>
      <c r="SK84" s="50"/>
      <c r="SL84" s="50"/>
      <c r="SM84" s="50"/>
      <c r="SN84" s="50"/>
      <c r="SO84" s="50"/>
      <c r="SP84" s="50"/>
      <c r="SQ84" s="50"/>
      <c r="SR84" s="50"/>
      <c r="SS84" s="50"/>
      <c r="ST84" s="50"/>
      <c r="SU84" s="50"/>
      <c r="SV84" s="50"/>
      <c r="SW84" s="50"/>
      <c r="SX84" s="50"/>
      <c r="SY84" s="50"/>
      <c r="SZ84" s="50"/>
      <c r="TA84" s="50"/>
      <c r="TB84" s="50"/>
      <c r="TC84" s="50"/>
      <c r="TD84" s="50"/>
      <c r="TE84" s="50"/>
      <c r="TF84" s="50"/>
      <c r="TG84" s="50"/>
      <c r="TH84" s="50"/>
      <c r="TI84" s="50"/>
      <c r="TJ84" s="50"/>
      <c r="TK84" s="50"/>
      <c r="TL84" s="50"/>
      <c r="TM84" s="50"/>
      <c r="TN84" s="50"/>
      <c r="TO84" s="50"/>
      <c r="TP84" s="50"/>
      <c r="TQ84" s="50"/>
      <c r="TR84" s="50"/>
      <c r="TS84" s="50"/>
      <c r="TT84" s="50"/>
      <c r="TU84" s="50"/>
      <c r="TV84" s="50"/>
      <c r="TW84" s="50"/>
      <c r="TX84" s="50"/>
      <c r="TY84" s="50"/>
      <c r="TZ84" s="50"/>
      <c r="UA84" s="50"/>
      <c r="UB84" s="50"/>
      <c r="UC84" s="50"/>
      <c r="UD84" s="50"/>
      <c r="UE84" s="50"/>
      <c r="UF84" s="50"/>
      <c r="UG84" s="50"/>
      <c r="UH84" s="50"/>
      <c r="UI84" s="50"/>
      <c r="UJ84" s="50"/>
      <c r="UK84" s="50"/>
      <c r="UL84" s="50"/>
      <c r="UM84" s="50"/>
      <c r="UN84" s="50"/>
      <c r="UO84" s="50"/>
      <c r="UP84" s="50"/>
      <c r="UQ84" s="50"/>
      <c r="UR84" s="50"/>
      <c r="US84" s="50"/>
      <c r="UT84" s="50"/>
      <c r="UU84" s="50"/>
      <c r="UV84" s="50"/>
      <c r="UW84" s="50"/>
      <c r="UX84" s="50"/>
      <c r="UY84" s="50"/>
      <c r="UZ84" s="50"/>
      <c r="VA84" s="50"/>
      <c r="VB84" s="50"/>
      <c r="VC84" s="50"/>
      <c r="VD84" s="50"/>
      <c r="VE84" s="50"/>
      <c r="VF84" s="50"/>
      <c r="VG84" s="50"/>
      <c r="VH84" s="50"/>
      <c r="VI84" s="50"/>
      <c r="VJ84" s="50"/>
      <c r="VK84" s="50"/>
      <c r="VL84" s="50"/>
      <c r="VM84" s="50"/>
      <c r="VN84" s="50"/>
      <c r="VO84" s="50"/>
      <c r="VP84" s="50"/>
      <c r="VQ84" s="50"/>
      <c r="VR84" s="50"/>
      <c r="VS84" s="50"/>
      <c r="VT84" s="50"/>
      <c r="VU84" s="50"/>
      <c r="VV84" s="50"/>
      <c r="VW84" s="50"/>
      <c r="VX84" s="50"/>
      <c r="VY84" s="50"/>
      <c r="VZ84" s="50"/>
      <c r="WA84" s="50"/>
      <c r="WB84" s="50"/>
      <c r="WC84" s="50"/>
      <c r="WD84" s="50"/>
      <c r="WE84" s="50"/>
      <c r="WF84" s="50"/>
      <c r="WG84" s="50"/>
      <c r="WH84" s="50"/>
      <c r="WI84" s="50"/>
      <c r="WJ84" s="50"/>
      <c r="WK84" s="50"/>
      <c r="WL84" s="50"/>
      <c r="WM84" s="50"/>
      <c r="WN84" s="50"/>
      <c r="WO84" s="50"/>
      <c r="WP84" s="50"/>
      <c r="WQ84" s="50"/>
      <c r="WR84" s="50"/>
      <c r="WS84" s="50"/>
      <c r="WT84" s="50"/>
      <c r="WU84" s="50"/>
      <c r="WV84" s="50"/>
      <c r="WW84" s="50"/>
      <c r="WX84" s="50"/>
      <c r="WY84" s="50"/>
      <c r="WZ84" s="50"/>
      <c r="XA84" s="50"/>
      <c r="XB84" s="50"/>
      <c r="XC84" s="50"/>
      <c r="XD84" s="50"/>
      <c r="XE84" s="50"/>
      <c r="XF84" s="50"/>
      <c r="XG84" s="50"/>
      <c r="XH84" s="50"/>
      <c r="XI84" s="50"/>
      <c r="XJ84" s="50"/>
      <c r="XK84" s="50"/>
      <c r="XL84" s="50"/>
      <c r="XM84" s="50"/>
      <c r="XN84" s="50"/>
      <c r="XO84" s="50"/>
      <c r="XP84" s="50"/>
      <c r="XQ84" s="50"/>
      <c r="XR84" s="50"/>
      <c r="XS84" s="50"/>
      <c r="XT84" s="50"/>
      <c r="XU84" s="50"/>
      <c r="XV84" s="50"/>
      <c r="XW84" s="50"/>
      <c r="XX84" s="50"/>
      <c r="XY84" s="50"/>
      <c r="XZ84" s="50"/>
      <c r="YA84" s="50"/>
      <c r="YB84" s="50"/>
      <c r="YC84" s="50"/>
      <c r="YD84" s="50"/>
      <c r="YE84" s="50"/>
      <c r="YF84" s="50"/>
      <c r="YG84" s="50"/>
      <c r="YH84" s="50"/>
      <c r="YI84" s="50"/>
      <c r="YJ84" s="50"/>
      <c r="YK84" s="50"/>
      <c r="YL84" s="50"/>
      <c r="YM84" s="50"/>
      <c r="YN84" s="50"/>
      <c r="YO84" s="50"/>
      <c r="YP84" s="50"/>
      <c r="YQ84" s="50"/>
      <c r="YR84" s="50"/>
      <c r="YS84" s="50"/>
      <c r="YT84" s="50"/>
      <c r="YU84" s="50"/>
      <c r="YV84" s="50"/>
      <c r="YW84" s="50"/>
      <c r="YX84" s="50"/>
      <c r="YY84" s="50"/>
      <c r="YZ84" s="50"/>
      <c r="ZA84" s="50"/>
      <c r="ZB84" s="50"/>
      <c r="ZC84" s="50"/>
      <c r="ZD84" s="50"/>
      <c r="ZE84" s="50"/>
      <c r="ZF84" s="50"/>
      <c r="ZG84" s="50"/>
      <c r="ZH84" s="50"/>
      <c r="ZI84" s="50"/>
      <c r="ZJ84" s="50"/>
      <c r="ZK84" s="50"/>
      <c r="ZL84" s="50"/>
      <c r="ZM84" s="50"/>
      <c r="ZN84" s="50"/>
      <c r="ZO84" s="50"/>
      <c r="ZP84" s="50"/>
      <c r="ZQ84" s="50"/>
      <c r="ZR84" s="50"/>
      <c r="ZS84" s="50"/>
      <c r="ZT84" s="50"/>
      <c r="ZU84" s="50"/>
      <c r="ZV84" s="50"/>
      <c r="ZW84" s="50"/>
      <c r="ZX84" s="50"/>
      <c r="ZY84" s="50"/>
      <c r="ZZ84" s="50"/>
      <c r="AAA84" s="50"/>
      <c r="AAB84" s="50"/>
      <c r="AAC84" s="50"/>
      <c r="AAD84" s="50"/>
      <c r="AAE84" s="50"/>
      <c r="AAF84" s="50"/>
      <c r="AAG84" s="50"/>
      <c r="AAH84" s="50"/>
      <c r="AAI84" s="50"/>
      <c r="AAJ84" s="50"/>
      <c r="AAK84" s="50"/>
      <c r="AAL84" s="50"/>
      <c r="AAM84" s="50"/>
      <c r="AAN84" s="50"/>
      <c r="AAO84" s="50"/>
      <c r="AAP84" s="50"/>
      <c r="AAQ84" s="50"/>
      <c r="AAR84" s="50"/>
      <c r="AAS84" s="50"/>
      <c r="AAT84" s="50"/>
      <c r="AAU84" s="50"/>
      <c r="AAV84" s="50"/>
      <c r="AAW84" s="50"/>
      <c r="AAX84" s="50"/>
      <c r="AAY84" s="50"/>
      <c r="AAZ84" s="50"/>
      <c r="ABA84" s="50"/>
      <c r="ABB84" s="50"/>
      <c r="ABC84" s="50"/>
      <c r="ABD84" s="50"/>
      <c r="ABE84" s="50"/>
      <c r="ABF84" s="50"/>
      <c r="ABG84" s="50"/>
      <c r="ABH84" s="50"/>
      <c r="ABI84" s="50"/>
      <c r="ABJ84" s="50"/>
      <c r="ABK84" s="50"/>
      <c r="ABL84" s="50"/>
      <c r="ABM84" s="50"/>
      <c r="ABN84" s="50"/>
      <c r="ABO84" s="50"/>
      <c r="ABP84" s="50"/>
      <c r="ABQ84" s="50"/>
      <c r="ABR84" s="50"/>
      <c r="ABS84" s="50"/>
      <c r="ABT84" s="50"/>
      <c r="ABU84" s="50"/>
      <c r="ABV84" s="50"/>
      <c r="ABW84" s="50"/>
      <c r="ABX84" s="50"/>
      <c r="ABY84" s="50"/>
      <c r="ABZ84" s="50"/>
      <c r="ACA84" s="50"/>
      <c r="ACB84" s="50"/>
      <c r="ACC84" s="50"/>
      <c r="ACD84" s="50"/>
      <c r="ACE84" s="50"/>
      <c r="ACF84" s="50"/>
      <c r="ACG84" s="50"/>
      <c r="ACH84" s="50"/>
      <c r="ACI84" s="50"/>
      <c r="ACJ84" s="50"/>
      <c r="ACK84" s="50"/>
      <c r="ACL84" s="50"/>
      <c r="ACM84" s="50"/>
      <c r="ACN84" s="50"/>
      <c r="ACO84" s="50"/>
      <c r="ACP84" s="50"/>
      <c r="ACQ84" s="50"/>
      <c r="ACR84" s="50"/>
      <c r="ACS84" s="50"/>
      <c r="ACT84" s="50"/>
      <c r="ACU84" s="50"/>
      <c r="ACV84" s="50"/>
      <c r="ACW84" s="50"/>
      <c r="ACX84" s="50"/>
      <c r="ACY84" s="50"/>
      <c r="ACZ84" s="50"/>
      <c r="ADA84" s="50"/>
      <c r="ADB84" s="50"/>
      <c r="ADC84" s="50"/>
      <c r="ADD84" s="50"/>
      <c r="ADE84" s="50"/>
      <c r="ADF84" s="50"/>
      <c r="ADG84" s="50"/>
      <c r="ADH84" s="50"/>
      <c r="ADI84" s="50"/>
      <c r="ADJ84" s="50"/>
      <c r="ADK84" s="50"/>
      <c r="ADL84" s="50"/>
      <c r="ADM84" s="50"/>
      <c r="ADN84" s="50"/>
      <c r="ADO84" s="50"/>
      <c r="ADP84" s="50"/>
      <c r="ADQ84" s="50"/>
      <c r="ADR84" s="50"/>
      <c r="ADS84" s="50"/>
      <c r="ADT84" s="50"/>
      <c r="ADU84" s="50"/>
      <c r="ADV84" s="50"/>
      <c r="ADW84" s="50"/>
      <c r="ADX84" s="50"/>
      <c r="ADY84" s="50"/>
      <c r="ADZ84" s="50"/>
      <c r="AEA84" s="50"/>
      <c r="AEB84" s="50"/>
      <c r="AEC84" s="50"/>
      <c r="AED84" s="50"/>
      <c r="AEE84" s="50"/>
      <c r="AEF84" s="50"/>
      <c r="AEG84" s="50"/>
      <c r="AEH84" s="50"/>
      <c r="AEI84" s="50"/>
      <c r="AEJ84" s="50"/>
      <c r="AEK84" s="50"/>
      <c r="AEL84" s="50"/>
      <c r="AEM84" s="50"/>
      <c r="AEN84" s="50"/>
      <c r="AEO84" s="50"/>
      <c r="AEP84" s="50"/>
      <c r="AEQ84" s="50"/>
      <c r="AER84" s="50"/>
      <c r="AES84" s="50"/>
      <c r="AET84" s="50"/>
      <c r="AEU84" s="50"/>
      <c r="AEV84" s="50"/>
      <c r="AEW84" s="50"/>
      <c r="AEX84" s="50"/>
      <c r="AEY84" s="50"/>
      <c r="AEZ84" s="50"/>
      <c r="AFA84" s="50"/>
      <c r="AFB84" s="50"/>
      <c r="AFC84" s="50"/>
      <c r="AFD84" s="50"/>
      <c r="AFE84" s="50"/>
      <c r="AFF84" s="50"/>
      <c r="AFG84" s="50"/>
      <c r="AFH84" s="50"/>
      <c r="AFI84" s="50"/>
      <c r="AFJ84" s="50"/>
      <c r="AFK84" s="50"/>
      <c r="AFL84" s="50"/>
      <c r="AFM84" s="50"/>
      <c r="AFN84" s="50"/>
      <c r="AFO84" s="50"/>
      <c r="AFP84" s="50"/>
      <c r="AFQ84" s="50"/>
      <c r="AFR84" s="50"/>
      <c r="AFS84" s="50"/>
      <c r="AFT84" s="50"/>
      <c r="AFU84" s="50"/>
      <c r="AFV84" s="50"/>
      <c r="AFW84" s="50"/>
      <c r="AFX84" s="50"/>
      <c r="AFY84" s="50"/>
      <c r="AFZ84" s="50"/>
      <c r="AGA84" s="50"/>
      <c r="AGB84" s="50"/>
      <c r="AGC84" s="50"/>
      <c r="AGD84" s="50"/>
      <c r="AGE84" s="50"/>
      <c r="AGF84" s="50"/>
      <c r="AGG84" s="50"/>
      <c r="AGH84" s="50"/>
      <c r="AGI84" s="50"/>
      <c r="AGJ84" s="50"/>
      <c r="AGK84" s="50"/>
      <c r="AGL84" s="50"/>
      <c r="AGM84" s="50"/>
      <c r="AGN84" s="50"/>
      <c r="AGO84" s="50"/>
      <c r="AGP84" s="50"/>
      <c r="AGQ84" s="50"/>
      <c r="AGR84" s="50"/>
      <c r="AGS84" s="50"/>
      <c r="AGT84" s="50"/>
      <c r="AGU84" s="50"/>
      <c r="AGV84" s="50"/>
      <c r="AGW84" s="50"/>
      <c r="AGX84" s="50"/>
      <c r="AGY84" s="50"/>
      <c r="AGZ84" s="50"/>
      <c r="AHA84" s="50"/>
      <c r="AHB84" s="50"/>
      <c r="AHC84" s="50"/>
      <c r="AHD84" s="50"/>
      <c r="AHE84" s="50"/>
      <c r="AHF84" s="50"/>
      <c r="AHG84" s="50"/>
      <c r="AHH84" s="50"/>
      <c r="AHI84" s="50"/>
      <c r="AHJ84" s="50"/>
      <c r="AHK84" s="50"/>
      <c r="AHL84" s="50"/>
      <c r="AHM84" s="50"/>
      <c r="AHN84" s="50"/>
      <c r="AHO84" s="50"/>
      <c r="AHP84" s="50"/>
      <c r="AHQ84" s="50"/>
      <c r="AHR84" s="50"/>
      <c r="AHS84" s="50"/>
      <c r="AHT84" s="50"/>
      <c r="AHU84" s="50"/>
      <c r="AHV84" s="50"/>
      <c r="AHW84" s="50"/>
      <c r="AHX84" s="50"/>
      <c r="AHY84" s="50"/>
      <c r="AHZ84" s="50"/>
      <c r="AIA84" s="50"/>
      <c r="AIB84" s="50"/>
      <c r="AIC84" s="50"/>
      <c r="AID84" s="50"/>
      <c r="AIE84" s="50"/>
      <c r="AIF84" s="50"/>
      <c r="AIG84" s="50"/>
      <c r="AIH84" s="50"/>
      <c r="AII84" s="50"/>
      <c r="AIJ84" s="50"/>
    </row>
    <row r="85" spans="1:920" s="51" customFormat="1">
      <c r="A85" s="45">
        <v>0.53</v>
      </c>
      <c r="B85" s="45">
        <v>1.36</v>
      </c>
      <c r="C85" s="45" t="str">
        <f t="shared" si="3"/>
        <v/>
      </c>
      <c r="D85" s="45" t="str">
        <f t="shared" si="3"/>
        <v/>
      </c>
      <c r="E85" s="183" t="s">
        <v>2375</v>
      </c>
      <c r="F85" s="190" t="s">
        <v>2376</v>
      </c>
      <c r="G85" s="237"/>
      <c r="H85" s="237" t="s">
        <v>2338</v>
      </c>
      <c r="I85" s="185">
        <v>553</v>
      </c>
      <c r="J85" s="112"/>
      <c r="K85" s="112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</row>
    <row r="86" spans="1:920" s="51" customFormat="1">
      <c r="A86" s="45">
        <v>0.54</v>
      </c>
      <c r="B86" s="45">
        <v>1.37</v>
      </c>
      <c r="C86" s="45" t="str">
        <f t="shared" si="3"/>
        <v/>
      </c>
      <c r="D86" s="45" t="str">
        <f t="shared" si="3"/>
        <v/>
      </c>
      <c r="E86" s="183" t="s">
        <v>2377</v>
      </c>
      <c r="F86" s="190" t="s">
        <v>2378</v>
      </c>
      <c r="G86" s="237"/>
      <c r="H86" s="237" t="s">
        <v>2336</v>
      </c>
      <c r="I86" s="185">
        <v>554</v>
      </c>
      <c r="J86" s="112"/>
      <c r="K86" s="112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</row>
    <row r="87" spans="1:920" s="51" customFormat="1">
      <c r="A87" s="45">
        <v>0.55000000000000004</v>
      </c>
      <c r="B87" s="45">
        <v>1.38</v>
      </c>
      <c r="C87" s="45" t="str">
        <f t="shared" si="3"/>
        <v/>
      </c>
      <c r="D87" s="45" t="str">
        <f t="shared" si="3"/>
        <v/>
      </c>
      <c r="E87" s="183" t="s">
        <v>2379</v>
      </c>
      <c r="F87" s="190" t="s">
        <v>2380</v>
      </c>
      <c r="G87" s="237"/>
      <c r="H87" s="237" t="s">
        <v>2338</v>
      </c>
      <c r="I87" s="185">
        <v>555</v>
      </c>
      <c r="J87" s="112"/>
      <c r="K87" s="112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</row>
    <row r="88" spans="1:920" s="51" customFormat="1">
      <c r="A88" s="45">
        <v>0.56000000000000005</v>
      </c>
      <c r="B88" s="45">
        <v>1.39</v>
      </c>
      <c r="C88" s="45" t="str">
        <f t="shared" si="3"/>
        <v/>
      </c>
      <c r="D88" s="45" t="str">
        <f t="shared" si="3"/>
        <v/>
      </c>
      <c r="E88" s="183" t="s">
        <v>2381</v>
      </c>
      <c r="F88" s="190" t="s">
        <v>2382</v>
      </c>
      <c r="G88" s="237"/>
      <c r="H88" s="237" t="s">
        <v>2336</v>
      </c>
      <c r="I88" s="185">
        <v>556</v>
      </c>
      <c r="J88" s="112"/>
      <c r="K88" s="112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</row>
    <row r="89" spans="1:920" s="37" customFormat="1">
      <c r="A89" s="45">
        <v>0.56999999999999995</v>
      </c>
      <c r="B89" s="45">
        <v>1.4</v>
      </c>
      <c r="C89" s="45" t="str">
        <f t="shared" si="3"/>
        <v/>
      </c>
      <c r="D89" s="45" t="str">
        <f t="shared" si="3"/>
        <v/>
      </c>
      <c r="E89" s="183" t="s">
        <v>2383</v>
      </c>
      <c r="F89" s="189" t="s">
        <v>2384</v>
      </c>
      <c r="G89" s="185"/>
      <c r="H89" s="185" t="s">
        <v>2338</v>
      </c>
      <c r="I89" s="185">
        <v>557</v>
      </c>
      <c r="J89" s="112"/>
      <c r="K89" s="112"/>
    </row>
    <row r="90" spans="1:920" s="37" customFormat="1">
      <c r="A90" s="45">
        <v>0.57999999999999996</v>
      </c>
      <c r="B90" s="45">
        <v>1.41</v>
      </c>
      <c r="C90" s="45" t="str">
        <f t="shared" si="3"/>
        <v/>
      </c>
      <c r="D90" s="45" t="str">
        <f t="shared" si="3"/>
        <v/>
      </c>
      <c r="E90" s="183" t="s">
        <v>2385</v>
      </c>
      <c r="F90" s="189" t="s">
        <v>2386</v>
      </c>
      <c r="G90" s="185"/>
      <c r="H90" s="185" t="s">
        <v>2336</v>
      </c>
      <c r="I90" s="185">
        <v>558</v>
      </c>
      <c r="J90" s="112"/>
      <c r="K90" s="112"/>
    </row>
    <row r="91" spans="1:920" s="37" customFormat="1">
      <c r="A91" s="45">
        <v>0.59</v>
      </c>
      <c r="B91" s="45">
        <v>1.42</v>
      </c>
      <c r="C91" s="45" t="str">
        <f t="shared" si="3"/>
        <v/>
      </c>
      <c r="D91" s="45" t="str">
        <f t="shared" si="3"/>
        <v/>
      </c>
      <c r="E91" s="183" t="s">
        <v>2387</v>
      </c>
      <c r="F91" s="189" t="s">
        <v>2388</v>
      </c>
      <c r="G91" s="185"/>
      <c r="H91" s="185" t="s">
        <v>2336</v>
      </c>
      <c r="I91" s="185">
        <v>559</v>
      </c>
      <c r="J91" s="112"/>
      <c r="K91" s="112"/>
    </row>
    <row r="92" spans="1:920" s="37" customFormat="1">
      <c r="A92" s="45">
        <v>0.6</v>
      </c>
      <c r="B92" s="45">
        <v>1.43</v>
      </c>
      <c r="C92" s="45" t="str">
        <f t="shared" ref="C92:D96" si="4">IF(LEN(J92)=0,"",1+ABS((J92*A92)/LEN(J92))+A92)</f>
        <v/>
      </c>
      <c r="D92" s="45" t="str">
        <f t="shared" si="4"/>
        <v/>
      </c>
      <c r="E92" s="183" t="s">
        <v>2389</v>
      </c>
      <c r="F92" s="189" t="s">
        <v>2390</v>
      </c>
      <c r="G92" s="185"/>
      <c r="H92" s="185" t="s">
        <v>2336</v>
      </c>
      <c r="I92" s="185">
        <v>560</v>
      </c>
      <c r="J92" s="112"/>
      <c r="K92" s="112"/>
    </row>
    <row r="93" spans="1:920" s="37" customFormat="1">
      <c r="A93" s="45">
        <v>0.61</v>
      </c>
      <c r="B93" s="45">
        <v>1.44</v>
      </c>
      <c r="C93" s="45" t="str">
        <f t="shared" si="4"/>
        <v/>
      </c>
      <c r="D93" s="45" t="str">
        <f t="shared" si="4"/>
        <v/>
      </c>
      <c r="E93" s="183" t="s">
        <v>2391</v>
      </c>
      <c r="F93" s="189" t="s">
        <v>2392</v>
      </c>
      <c r="G93" s="185"/>
      <c r="H93" s="185" t="s">
        <v>2338</v>
      </c>
      <c r="I93" s="185">
        <v>561</v>
      </c>
      <c r="J93" s="112"/>
      <c r="K93" s="112"/>
    </row>
    <row r="94" spans="1:920" s="37" customFormat="1">
      <c r="A94" s="45">
        <v>0.62</v>
      </c>
      <c r="B94" s="45">
        <v>1.45</v>
      </c>
      <c r="C94" s="45" t="str">
        <f t="shared" si="4"/>
        <v/>
      </c>
      <c r="D94" s="45" t="str">
        <f t="shared" si="4"/>
        <v/>
      </c>
      <c r="E94" s="183" t="s">
        <v>2393</v>
      </c>
      <c r="F94" s="189" t="s">
        <v>2394</v>
      </c>
      <c r="G94" s="185"/>
      <c r="H94" s="185" t="s">
        <v>2336</v>
      </c>
      <c r="I94" s="185">
        <v>562</v>
      </c>
      <c r="J94" s="112"/>
      <c r="K94" s="112"/>
    </row>
    <row r="95" spans="1:920" s="37" customFormat="1">
      <c r="A95" s="45">
        <v>0.63</v>
      </c>
      <c r="B95" s="45">
        <v>1.46</v>
      </c>
      <c r="C95" s="45" t="str">
        <f t="shared" si="4"/>
        <v/>
      </c>
      <c r="D95" s="45" t="str">
        <f t="shared" si="4"/>
        <v/>
      </c>
      <c r="E95" s="183" t="s">
        <v>2395</v>
      </c>
      <c r="F95" s="189" t="s">
        <v>2396</v>
      </c>
      <c r="G95" s="185"/>
      <c r="H95" s="185" t="s">
        <v>2338</v>
      </c>
      <c r="I95" s="185">
        <v>563</v>
      </c>
      <c r="J95" s="112"/>
      <c r="K95" s="112"/>
    </row>
    <row r="96" spans="1:920" s="37" customFormat="1" ht="25.5">
      <c r="A96" s="45">
        <v>0.64</v>
      </c>
      <c r="B96" s="45">
        <v>1.47</v>
      </c>
      <c r="C96" s="45">
        <f t="shared" si="4"/>
        <v>2758.8879999999999</v>
      </c>
      <c r="D96" s="45">
        <f t="shared" si="4"/>
        <v>26681.255000000001</v>
      </c>
      <c r="E96" s="186" t="s">
        <v>2059</v>
      </c>
      <c r="F96" s="193" t="s">
        <v>2501</v>
      </c>
      <c r="G96" s="185"/>
      <c r="H96" s="179" t="s">
        <v>2432</v>
      </c>
      <c r="I96" s="179">
        <v>564</v>
      </c>
      <c r="J96" s="194">
        <f>IFERROR(IF(AND(J63,J64,J65,J66,J67,J68,J69,J70,J71,J76,J77,J78,J79,J80,J81,J82,J83,J84,J85,J86,J87,J88,J89,J90,J91,J92,J93,J94,J95)="","",SUM(J63,J64,J65,J66,J67,J68,J69,J70+J71,J76,J77,J78,J79,J80,J81,J82,J83,J84,J85,J86,J87,J88,J89,J90,J91,J92,J93,J94,J95)),"")</f>
        <v>21541</v>
      </c>
      <c r="K96" s="194">
        <f>IFERROR(IF(AND(K63,K64,K65,K66,K67,K68,K69,K70,K71,K76,K77,K78,K79,K80,K81,K82,K83,K84,K85,K86,K87,K88,K89,K90,K91,K92,K93,K94,K95)="","",SUM(K63,K64,K65,K66,K67,K68,K69,K70+K71,K76,K77,K78,K79,K80,K81,K82,K83,K84,K85,K86,K87,K88,K89,K90,K91,K92,K93,K94,K95)),"")</f>
        <v>108893</v>
      </c>
    </row>
    <row r="97" spans="1:11" s="37" customFormat="1">
      <c r="A97" s="45"/>
      <c r="B97" s="45"/>
      <c r="C97" s="45"/>
      <c r="D97" s="45"/>
      <c r="E97" s="186" t="s">
        <v>2009</v>
      </c>
      <c r="F97" s="193" t="s">
        <v>2398</v>
      </c>
      <c r="G97" s="185"/>
      <c r="H97" s="185"/>
      <c r="I97" s="185"/>
      <c r="J97" s="111"/>
      <c r="K97" s="111"/>
    </row>
    <row r="98" spans="1:11" s="37" customFormat="1">
      <c r="A98" s="45">
        <v>0.65</v>
      </c>
      <c r="B98" s="45">
        <v>1.48</v>
      </c>
      <c r="C98" s="45" t="str">
        <f t="shared" ref="C98:D110" si="5">IF(LEN(J98)=0,"",1+ABS((J98*A98)/LEN(J98))+A98)</f>
        <v/>
      </c>
      <c r="D98" s="45" t="str">
        <f t="shared" si="5"/>
        <v/>
      </c>
      <c r="E98" s="183" t="s">
        <v>2107</v>
      </c>
      <c r="F98" s="189" t="s">
        <v>2502</v>
      </c>
      <c r="G98" s="185"/>
      <c r="H98" s="185" t="s">
        <v>2336</v>
      </c>
      <c r="I98" s="185">
        <v>565</v>
      </c>
      <c r="J98" s="112"/>
      <c r="K98" s="112"/>
    </row>
    <row r="99" spans="1:11" s="37" customFormat="1">
      <c r="A99" s="45">
        <v>0.66</v>
      </c>
      <c r="B99" s="45">
        <v>1.49</v>
      </c>
      <c r="C99" s="45" t="str">
        <f t="shared" si="5"/>
        <v/>
      </c>
      <c r="D99" s="45" t="str">
        <f t="shared" si="5"/>
        <v/>
      </c>
      <c r="E99" s="183" t="s">
        <v>2109</v>
      </c>
      <c r="F99" s="189" t="s">
        <v>2400</v>
      </c>
      <c r="G99" s="185"/>
      <c r="H99" s="185" t="s">
        <v>2338</v>
      </c>
      <c r="I99" s="185">
        <v>566</v>
      </c>
      <c r="J99" s="112"/>
      <c r="K99" s="112"/>
    </row>
    <row r="100" spans="1:11" s="37" customFormat="1">
      <c r="A100" s="45">
        <v>0.67</v>
      </c>
      <c r="B100" s="45">
        <v>1.5</v>
      </c>
      <c r="C100" s="45" t="str">
        <f t="shared" si="5"/>
        <v/>
      </c>
      <c r="D100" s="45" t="str">
        <f t="shared" si="5"/>
        <v/>
      </c>
      <c r="E100" s="183" t="s">
        <v>2163</v>
      </c>
      <c r="F100" s="189" t="s">
        <v>2401</v>
      </c>
      <c r="G100" s="185"/>
      <c r="H100" s="185" t="s">
        <v>2336</v>
      </c>
      <c r="I100" s="185">
        <v>567</v>
      </c>
      <c r="J100" s="112"/>
      <c r="K100" s="112"/>
    </row>
    <row r="101" spans="1:11" s="37" customFormat="1">
      <c r="A101" s="45">
        <v>0.68</v>
      </c>
      <c r="B101" s="45">
        <v>1.51</v>
      </c>
      <c r="C101" s="45">
        <f t="shared" si="5"/>
        <v>58287.394285714297</v>
      </c>
      <c r="D101" s="45">
        <f t="shared" si="5"/>
        <v>107859.65285714285</v>
      </c>
      <c r="E101" s="183" t="s">
        <v>2402</v>
      </c>
      <c r="F101" s="189" t="s">
        <v>2403</v>
      </c>
      <c r="G101" s="185"/>
      <c r="H101" s="185" t="s">
        <v>2338</v>
      </c>
      <c r="I101" s="185">
        <v>568</v>
      </c>
      <c r="J101" s="112">
        <v>-600000</v>
      </c>
      <c r="K101" s="112">
        <v>-500000</v>
      </c>
    </row>
    <row r="102" spans="1:11" s="37" customFormat="1">
      <c r="A102" s="45">
        <v>0.69</v>
      </c>
      <c r="B102" s="45">
        <v>1.52</v>
      </c>
      <c r="C102" s="45" t="str">
        <f t="shared" si="5"/>
        <v/>
      </c>
      <c r="D102" s="45" t="str">
        <f t="shared" si="5"/>
        <v/>
      </c>
      <c r="E102" s="183" t="s">
        <v>2404</v>
      </c>
      <c r="F102" s="189" t="s">
        <v>2405</v>
      </c>
      <c r="G102" s="185"/>
      <c r="H102" s="185" t="s">
        <v>2336</v>
      </c>
      <c r="I102" s="185">
        <v>569</v>
      </c>
      <c r="J102" s="112"/>
      <c r="K102" s="112"/>
    </row>
    <row r="103" spans="1:11" s="37" customFormat="1">
      <c r="A103" s="45">
        <v>0.7</v>
      </c>
      <c r="B103" s="45">
        <v>1.53</v>
      </c>
      <c r="C103" s="45" t="str">
        <f t="shared" si="5"/>
        <v/>
      </c>
      <c r="D103" s="45" t="str">
        <f t="shared" si="5"/>
        <v/>
      </c>
      <c r="E103" s="183" t="s">
        <v>2406</v>
      </c>
      <c r="F103" s="189" t="s">
        <v>2407</v>
      </c>
      <c r="G103" s="185"/>
      <c r="H103" s="185" t="s">
        <v>2338</v>
      </c>
      <c r="I103" s="185">
        <v>570</v>
      </c>
      <c r="J103" s="112"/>
      <c r="K103" s="112"/>
    </row>
    <row r="104" spans="1:11" s="37" customFormat="1">
      <c r="A104" s="45">
        <v>0.71</v>
      </c>
      <c r="B104" s="45">
        <v>1.54</v>
      </c>
      <c r="C104" s="45" t="str">
        <f t="shared" si="5"/>
        <v/>
      </c>
      <c r="D104" s="45" t="str">
        <f t="shared" si="5"/>
        <v/>
      </c>
      <c r="E104" s="183" t="s">
        <v>2408</v>
      </c>
      <c r="F104" s="189" t="s">
        <v>2409</v>
      </c>
      <c r="G104" s="185"/>
      <c r="H104" s="185" t="s">
        <v>2338</v>
      </c>
      <c r="I104" s="185">
        <v>571</v>
      </c>
      <c r="J104" s="112"/>
      <c r="K104" s="112"/>
    </row>
    <row r="105" spans="1:11" s="37" customFormat="1">
      <c r="A105" s="45">
        <v>0.72</v>
      </c>
      <c r="B105" s="45">
        <v>1.55</v>
      </c>
      <c r="C105" s="45" t="str">
        <f t="shared" si="5"/>
        <v/>
      </c>
      <c r="D105" s="45" t="str">
        <f t="shared" si="5"/>
        <v/>
      </c>
      <c r="E105" s="183" t="s">
        <v>2410</v>
      </c>
      <c r="F105" s="189" t="s">
        <v>2411</v>
      </c>
      <c r="G105" s="185"/>
      <c r="H105" s="185" t="s">
        <v>2338</v>
      </c>
      <c r="I105" s="185">
        <v>572</v>
      </c>
      <c r="J105" s="112"/>
      <c r="K105" s="112"/>
    </row>
    <row r="106" spans="1:11" s="37" customFormat="1">
      <c r="A106" s="45">
        <v>0.73</v>
      </c>
      <c r="B106" s="45">
        <v>1.56</v>
      </c>
      <c r="C106" s="45" t="str">
        <f t="shared" si="5"/>
        <v/>
      </c>
      <c r="D106" s="45" t="str">
        <f t="shared" si="5"/>
        <v/>
      </c>
      <c r="E106" s="183" t="s">
        <v>2412</v>
      </c>
      <c r="F106" s="189" t="s">
        <v>2413</v>
      </c>
      <c r="G106" s="185"/>
      <c r="H106" s="185" t="s">
        <v>2338</v>
      </c>
      <c r="I106" s="185">
        <v>573</v>
      </c>
      <c r="J106" s="112"/>
      <c r="K106" s="112"/>
    </row>
    <row r="107" spans="1:11" s="37" customFormat="1">
      <c r="A107" s="45">
        <v>0.74</v>
      </c>
      <c r="B107" s="45">
        <v>1.57</v>
      </c>
      <c r="C107" s="45" t="str">
        <f t="shared" si="5"/>
        <v/>
      </c>
      <c r="D107" s="45" t="str">
        <f t="shared" si="5"/>
        <v/>
      </c>
      <c r="E107" s="183" t="s">
        <v>2414</v>
      </c>
      <c r="F107" s="189" t="s">
        <v>2415</v>
      </c>
      <c r="G107" s="185"/>
      <c r="H107" s="185" t="s">
        <v>2336</v>
      </c>
      <c r="I107" s="185">
        <v>574</v>
      </c>
      <c r="J107" s="112"/>
      <c r="K107" s="112"/>
    </row>
    <row r="108" spans="1:11" s="37" customFormat="1">
      <c r="A108" s="45">
        <v>0.75</v>
      </c>
      <c r="B108" s="45">
        <v>1.58</v>
      </c>
      <c r="C108" s="45" t="str">
        <f t="shared" si="5"/>
        <v/>
      </c>
      <c r="D108" s="45" t="str">
        <f t="shared" si="5"/>
        <v/>
      </c>
      <c r="E108" s="183" t="s">
        <v>2418</v>
      </c>
      <c r="F108" s="189" t="s">
        <v>2419</v>
      </c>
      <c r="G108" s="185"/>
      <c r="H108" s="185" t="s">
        <v>2338</v>
      </c>
      <c r="I108" s="185">
        <v>575</v>
      </c>
      <c r="J108" s="112"/>
      <c r="K108" s="112"/>
    </row>
    <row r="109" spans="1:11" s="37" customFormat="1">
      <c r="A109" s="45">
        <v>0.76</v>
      </c>
      <c r="B109" s="45">
        <v>1.59</v>
      </c>
      <c r="C109" s="45" t="str">
        <f t="shared" si="5"/>
        <v/>
      </c>
      <c r="D109" s="45" t="str">
        <f t="shared" si="5"/>
        <v/>
      </c>
      <c r="E109" s="183" t="s">
        <v>2420</v>
      </c>
      <c r="F109" s="189" t="s">
        <v>2421</v>
      </c>
      <c r="G109" s="185"/>
      <c r="H109" s="185" t="s">
        <v>2336</v>
      </c>
      <c r="I109" s="185">
        <v>576</v>
      </c>
      <c r="J109" s="112"/>
      <c r="K109" s="112"/>
    </row>
    <row r="110" spans="1:11" s="37" customFormat="1">
      <c r="A110" s="45">
        <v>0.77</v>
      </c>
      <c r="B110" s="45">
        <v>1.6</v>
      </c>
      <c r="C110" s="45" t="str">
        <f t="shared" si="5"/>
        <v/>
      </c>
      <c r="D110" s="45" t="str">
        <f t="shared" si="5"/>
        <v/>
      </c>
      <c r="E110" s="183" t="s">
        <v>2422</v>
      </c>
      <c r="F110" s="189" t="s">
        <v>2423</v>
      </c>
      <c r="G110" s="185"/>
      <c r="H110" s="185" t="s">
        <v>2338</v>
      </c>
      <c r="I110" s="185">
        <v>577</v>
      </c>
      <c r="J110" s="112"/>
      <c r="K110" s="112"/>
    </row>
    <row r="111" spans="1:11" ht="7.5" customHeight="1">
      <c r="E111" s="221"/>
      <c r="F111" s="222"/>
      <c r="G111" s="222"/>
      <c r="H111" s="223"/>
      <c r="I111" s="224"/>
      <c r="J111" s="225"/>
      <c r="K111" s="226"/>
    </row>
    <row r="112" spans="1:11" s="150" customFormat="1" ht="16.5" customHeight="1">
      <c r="E112" s="147"/>
      <c r="H112" s="161"/>
      <c r="J112" s="145"/>
      <c r="K112" s="148" t="s">
        <v>2130</v>
      </c>
    </row>
    <row r="113" spans="1:920" ht="30.75" customHeight="1">
      <c r="E113" s="177" t="s">
        <v>1974</v>
      </c>
      <c r="F113" s="178" t="s">
        <v>1969</v>
      </c>
      <c r="G113" s="178" t="s">
        <v>1975</v>
      </c>
      <c r="H113" s="179" t="s">
        <v>2333</v>
      </c>
      <c r="I113" s="179" t="s">
        <v>1976</v>
      </c>
      <c r="J113" s="179" t="str">
        <f>J17</f>
        <v>Od 01.01. do 31.12.
tekuće godine</v>
      </c>
      <c r="K113" s="196" t="str">
        <f>K17</f>
        <v>Od 01.01. do 31.12.
prethodne godine</v>
      </c>
    </row>
    <row r="114" spans="1:920" s="51" customFormat="1" ht="12.75" customHeight="1">
      <c r="A114" s="49"/>
      <c r="B114" s="49"/>
      <c r="C114" s="49"/>
      <c r="D114" s="49"/>
      <c r="E114" s="180">
        <v>1</v>
      </c>
      <c r="F114" s="181">
        <v>2</v>
      </c>
      <c r="G114" s="181">
        <v>3</v>
      </c>
      <c r="H114" s="181">
        <v>4</v>
      </c>
      <c r="I114" s="182">
        <v>5</v>
      </c>
      <c r="J114" s="182">
        <v>6</v>
      </c>
      <c r="K114" s="182">
        <v>7</v>
      </c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50"/>
      <c r="SE114" s="50"/>
      <c r="SF114" s="50"/>
      <c r="SG114" s="50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50"/>
      <c r="SS114" s="50"/>
      <c r="ST114" s="50"/>
      <c r="SU114" s="50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50"/>
      <c r="TG114" s="50"/>
      <c r="TH114" s="50"/>
      <c r="TI114" s="50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50"/>
      <c r="TU114" s="50"/>
      <c r="TV114" s="50"/>
      <c r="TW114" s="50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0"/>
      <c r="UJ114" s="50"/>
      <c r="UK114" s="50"/>
      <c r="UL114" s="50"/>
      <c r="UM114" s="50"/>
      <c r="UN114" s="50"/>
      <c r="UO114" s="50"/>
      <c r="UP114" s="50"/>
      <c r="UQ114" s="50"/>
      <c r="UR114" s="50"/>
      <c r="US114" s="50"/>
      <c r="UT114" s="50"/>
      <c r="UU114" s="50"/>
      <c r="UV114" s="50"/>
      <c r="UW114" s="50"/>
      <c r="UX114" s="50"/>
      <c r="UY114" s="50"/>
      <c r="UZ114" s="50"/>
      <c r="VA114" s="50"/>
      <c r="VB114" s="50"/>
      <c r="VC114" s="50"/>
      <c r="VD114" s="50"/>
      <c r="VE114" s="50"/>
      <c r="VF114" s="50"/>
      <c r="VG114" s="50"/>
      <c r="VH114" s="50"/>
      <c r="VI114" s="50"/>
      <c r="VJ114" s="50"/>
      <c r="VK114" s="50"/>
      <c r="VL114" s="50"/>
      <c r="VM114" s="50"/>
      <c r="VN114" s="50"/>
      <c r="VO114" s="50"/>
      <c r="VP114" s="50"/>
      <c r="VQ114" s="50"/>
      <c r="VR114" s="50"/>
      <c r="VS114" s="50"/>
      <c r="VT114" s="50"/>
      <c r="VU114" s="50"/>
      <c r="VV114" s="50"/>
      <c r="VW114" s="50"/>
      <c r="VX114" s="50"/>
      <c r="VY114" s="50"/>
      <c r="VZ114" s="50"/>
      <c r="WA114" s="50"/>
      <c r="WB114" s="50"/>
      <c r="WC114" s="50"/>
      <c r="WD114" s="50"/>
      <c r="WE114" s="50"/>
      <c r="WF114" s="50"/>
      <c r="WG114" s="50"/>
      <c r="WH114" s="50"/>
      <c r="WI114" s="50"/>
      <c r="WJ114" s="50"/>
      <c r="WK114" s="50"/>
      <c r="WL114" s="50"/>
      <c r="WM114" s="50"/>
      <c r="WN114" s="50"/>
      <c r="WO114" s="50"/>
      <c r="WP114" s="50"/>
      <c r="WQ114" s="50"/>
      <c r="WR114" s="50"/>
      <c r="WS114" s="50"/>
      <c r="WT114" s="50"/>
      <c r="WU114" s="50"/>
      <c r="WV114" s="50"/>
      <c r="WW114" s="50"/>
      <c r="WX114" s="50"/>
      <c r="WY114" s="50"/>
      <c r="WZ114" s="50"/>
      <c r="XA114" s="50"/>
      <c r="XB114" s="50"/>
      <c r="XC114" s="50"/>
      <c r="XD114" s="50"/>
      <c r="XE114" s="50"/>
      <c r="XF114" s="50"/>
      <c r="XG114" s="50"/>
      <c r="XH114" s="50"/>
      <c r="XI114" s="50"/>
      <c r="XJ114" s="50"/>
      <c r="XK114" s="50"/>
      <c r="XL114" s="50"/>
      <c r="XM114" s="50"/>
      <c r="XN114" s="50"/>
      <c r="XO114" s="50"/>
      <c r="XP114" s="50"/>
      <c r="XQ114" s="50"/>
      <c r="XR114" s="50"/>
      <c r="XS114" s="50"/>
      <c r="XT114" s="50"/>
      <c r="XU114" s="50"/>
      <c r="XV114" s="50"/>
      <c r="XW114" s="50"/>
      <c r="XX114" s="50"/>
      <c r="XY114" s="50"/>
      <c r="XZ114" s="50"/>
      <c r="YA114" s="50"/>
      <c r="YB114" s="50"/>
      <c r="YC114" s="50"/>
      <c r="YD114" s="50"/>
      <c r="YE114" s="50"/>
      <c r="YF114" s="50"/>
      <c r="YG114" s="50"/>
      <c r="YH114" s="50"/>
      <c r="YI114" s="50"/>
      <c r="YJ114" s="50"/>
      <c r="YK114" s="50"/>
      <c r="YL114" s="50"/>
      <c r="YM114" s="50"/>
      <c r="YN114" s="50"/>
      <c r="YO114" s="50"/>
      <c r="YP114" s="50"/>
      <c r="YQ114" s="50"/>
      <c r="YR114" s="50"/>
      <c r="YS114" s="50"/>
      <c r="YT114" s="50"/>
      <c r="YU114" s="50"/>
      <c r="YV114" s="50"/>
      <c r="YW114" s="50"/>
      <c r="YX114" s="50"/>
      <c r="YY114" s="50"/>
      <c r="YZ114" s="50"/>
      <c r="ZA114" s="50"/>
      <c r="ZB114" s="50"/>
      <c r="ZC114" s="50"/>
      <c r="ZD114" s="50"/>
      <c r="ZE114" s="50"/>
      <c r="ZF114" s="50"/>
      <c r="ZG114" s="50"/>
      <c r="ZH114" s="50"/>
      <c r="ZI114" s="50"/>
      <c r="ZJ114" s="50"/>
      <c r="ZK114" s="50"/>
      <c r="ZL114" s="50"/>
      <c r="ZM114" s="50"/>
      <c r="ZN114" s="50"/>
      <c r="ZO114" s="50"/>
      <c r="ZP114" s="50"/>
      <c r="ZQ114" s="50"/>
      <c r="ZR114" s="50"/>
      <c r="ZS114" s="50"/>
      <c r="ZT114" s="50"/>
      <c r="ZU114" s="50"/>
      <c r="ZV114" s="50"/>
      <c r="ZW114" s="50"/>
      <c r="ZX114" s="50"/>
      <c r="ZY114" s="50"/>
      <c r="ZZ114" s="50"/>
      <c r="AAA114" s="50"/>
      <c r="AAB114" s="50"/>
      <c r="AAC114" s="50"/>
      <c r="AAD114" s="50"/>
      <c r="AAE114" s="50"/>
      <c r="AAF114" s="50"/>
      <c r="AAG114" s="50"/>
      <c r="AAH114" s="50"/>
      <c r="AAI114" s="50"/>
      <c r="AAJ114" s="50"/>
      <c r="AAK114" s="50"/>
      <c r="AAL114" s="50"/>
      <c r="AAM114" s="50"/>
      <c r="AAN114" s="50"/>
      <c r="AAO114" s="50"/>
      <c r="AAP114" s="50"/>
      <c r="AAQ114" s="50"/>
      <c r="AAR114" s="50"/>
      <c r="AAS114" s="50"/>
      <c r="AAT114" s="50"/>
      <c r="AAU114" s="50"/>
      <c r="AAV114" s="50"/>
      <c r="AAW114" s="50"/>
      <c r="AAX114" s="50"/>
      <c r="AAY114" s="50"/>
      <c r="AAZ114" s="50"/>
      <c r="ABA114" s="50"/>
      <c r="ABB114" s="50"/>
      <c r="ABC114" s="50"/>
      <c r="ABD114" s="50"/>
      <c r="ABE114" s="50"/>
      <c r="ABF114" s="50"/>
      <c r="ABG114" s="50"/>
      <c r="ABH114" s="50"/>
      <c r="ABI114" s="50"/>
      <c r="ABJ114" s="50"/>
      <c r="ABK114" s="50"/>
      <c r="ABL114" s="50"/>
      <c r="ABM114" s="50"/>
      <c r="ABN114" s="50"/>
      <c r="ABO114" s="50"/>
      <c r="ABP114" s="50"/>
      <c r="ABQ114" s="50"/>
      <c r="ABR114" s="50"/>
      <c r="ABS114" s="50"/>
      <c r="ABT114" s="50"/>
      <c r="ABU114" s="50"/>
      <c r="ABV114" s="50"/>
      <c r="ABW114" s="50"/>
      <c r="ABX114" s="50"/>
      <c r="ABY114" s="50"/>
      <c r="ABZ114" s="50"/>
      <c r="ACA114" s="50"/>
      <c r="ACB114" s="50"/>
      <c r="ACC114" s="50"/>
      <c r="ACD114" s="50"/>
      <c r="ACE114" s="50"/>
      <c r="ACF114" s="50"/>
      <c r="ACG114" s="50"/>
      <c r="ACH114" s="50"/>
      <c r="ACI114" s="50"/>
      <c r="ACJ114" s="50"/>
      <c r="ACK114" s="50"/>
      <c r="ACL114" s="50"/>
      <c r="ACM114" s="50"/>
      <c r="ACN114" s="50"/>
      <c r="ACO114" s="50"/>
      <c r="ACP114" s="50"/>
      <c r="ACQ114" s="50"/>
      <c r="ACR114" s="50"/>
      <c r="ACS114" s="50"/>
      <c r="ACT114" s="50"/>
      <c r="ACU114" s="50"/>
      <c r="ACV114" s="50"/>
      <c r="ACW114" s="50"/>
      <c r="ACX114" s="50"/>
      <c r="ACY114" s="50"/>
      <c r="ACZ114" s="50"/>
      <c r="ADA114" s="50"/>
      <c r="ADB114" s="50"/>
      <c r="ADC114" s="50"/>
      <c r="ADD114" s="50"/>
      <c r="ADE114" s="50"/>
      <c r="ADF114" s="50"/>
      <c r="ADG114" s="50"/>
      <c r="ADH114" s="50"/>
      <c r="ADI114" s="50"/>
      <c r="ADJ114" s="50"/>
      <c r="ADK114" s="50"/>
      <c r="ADL114" s="50"/>
      <c r="ADM114" s="50"/>
      <c r="ADN114" s="50"/>
      <c r="ADO114" s="50"/>
      <c r="ADP114" s="50"/>
      <c r="ADQ114" s="50"/>
      <c r="ADR114" s="50"/>
      <c r="ADS114" s="50"/>
      <c r="ADT114" s="50"/>
      <c r="ADU114" s="50"/>
      <c r="ADV114" s="50"/>
      <c r="ADW114" s="50"/>
      <c r="ADX114" s="50"/>
      <c r="ADY114" s="50"/>
      <c r="ADZ114" s="50"/>
      <c r="AEA114" s="50"/>
      <c r="AEB114" s="50"/>
      <c r="AEC114" s="50"/>
      <c r="AED114" s="50"/>
      <c r="AEE114" s="50"/>
      <c r="AEF114" s="50"/>
      <c r="AEG114" s="50"/>
      <c r="AEH114" s="50"/>
      <c r="AEI114" s="50"/>
      <c r="AEJ114" s="50"/>
      <c r="AEK114" s="50"/>
      <c r="AEL114" s="50"/>
      <c r="AEM114" s="50"/>
      <c r="AEN114" s="50"/>
      <c r="AEO114" s="50"/>
      <c r="AEP114" s="50"/>
      <c r="AEQ114" s="50"/>
      <c r="AER114" s="50"/>
      <c r="AES114" s="50"/>
      <c r="AET114" s="50"/>
      <c r="AEU114" s="50"/>
      <c r="AEV114" s="50"/>
      <c r="AEW114" s="50"/>
      <c r="AEX114" s="50"/>
      <c r="AEY114" s="50"/>
      <c r="AEZ114" s="50"/>
      <c r="AFA114" s="50"/>
      <c r="AFB114" s="50"/>
      <c r="AFC114" s="50"/>
      <c r="AFD114" s="50"/>
      <c r="AFE114" s="50"/>
      <c r="AFF114" s="50"/>
      <c r="AFG114" s="50"/>
      <c r="AFH114" s="50"/>
      <c r="AFI114" s="50"/>
      <c r="AFJ114" s="50"/>
      <c r="AFK114" s="50"/>
      <c r="AFL114" s="50"/>
      <c r="AFM114" s="50"/>
      <c r="AFN114" s="50"/>
      <c r="AFO114" s="50"/>
      <c r="AFP114" s="50"/>
      <c r="AFQ114" s="50"/>
      <c r="AFR114" s="50"/>
      <c r="AFS114" s="50"/>
      <c r="AFT114" s="50"/>
      <c r="AFU114" s="50"/>
      <c r="AFV114" s="50"/>
      <c r="AFW114" s="50"/>
      <c r="AFX114" s="50"/>
      <c r="AFY114" s="50"/>
      <c r="AFZ114" s="50"/>
      <c r="AGA114" s="50"/>
      <c r="AGB114" s="50"/>
      <c r="AGC114" s="50"/>
      <c r="AGD114" s="50"/>
      <c r="AGE114" s="50"/>
      <c r="AGF114" s="50"/>
      <c r="AGG114" s="50"/>
      <c r="AGH114" s="50"/>
      <c r="AGI114" s="50"/>
      <c r="AGJ114" s="50"/>
      <c r="AGK114" s="50"/>
      <c r="AGL114" s="50"/>
      <c r="AGM114" s="50"/>
      <c r="AGN114" s="50"/>
      <c r="AGO114" s="50"/>
      <c r="AGP114" s="50"/>
      <c r="AGQ114" s="50"/>
      <c r="AGR114" s="50"/>
      <c r="AGS114" s="50"/>
      <c r="AGT114" s="50"/>
      <c r="AGU114" s="50"/>
      <c r="AGV114" s="50"/>
      <c r="AGW114" s="50"/>
      <c r="AGX114" s="50"/>
      <c r="AGY114" s="50"/>
      <c r="AGZ114" s="50"/>
      <c r="AHA114" s="50"/>
      <c r="AHB114" s="50"/>
      <c r="AHC114" s="50"/>
      <c r="AHD114" s="50"/>
      <c r="AHE114" s="50"/>
      <c r="AHF114" s="50"/>
      <c r="AHG114" s="50"/>
      <c r="AHH114" s="50"/>
      <c r="AHI114" s="50"/>
      <c r="AHJ114" s="50"/>
      <c r="AHK114" s="50"/>
      <c r="AHL114" s="50"/>
      <c r="AHM114" s="50"/>
      <c r="AHN114" s="50"/>
      <c r="AHO114" s="50"/>
      <c r="AHP114" s="50"/>
      <c r="AHQ114" s="50"/>
      <c r="AHR114" s="50"/>
      <c r="AHS114" s="50"/>
      <c r="AHT114" s="50"/>
      <c r="AHU114" s="50"/>
      <c r="AHV114" s="50"/>
      <c r="AHW114" s="50"/>
      <c r="AHX114" s="50"/>
      <c r="AHY114" s="50"/>
      <c r="AHZ114" s="50"/>
      <c r="AIA114" s="50"/>
      <c r="AIB114" s="50"/>
      <c r="AIC114" s="50"/>
      <c r="AID114" s="50"/>
      <c r="AIE114" s="50"/>
      <c r="AIF114" s="50"/>
      <c r="AIG114" s="50"/>
      <c r="AIH114" s="50"/>
      <c r="AII114" s="50"/>
      <c r="AIJ114" s="50"/>
    </row>
    <row r="115" spans="1:920" s="37" customFormat="1" ht="25.5">
      <c r="A115" s="45">
        <v>0.78</v>
      </c>
      <c r="B115" s="45">
        <v>1.61</v>
      </c>
      <c r="C115" s="45">
        <f t="shared" ref="C115:D119" si="6">IF(LEN(J115)=0,"",1+ABS((J115*A115)/LEN(J115))+A115)</f>
        <v>66858.922857142854</v>
      </c>
      <c r="D115" s="45">
        <f t="shared" si="6"/>
        <v>115002.61</v>
      </c>
      <c r="E115" s="186" t="s">
        <v>2061</v>
      </c>
      <c r="F115" s="193" t="s">
        <v>2503</v>
      </c>
      <c r="G115" s="185"/>
      <c r="H115" s="179" t="s">
        <v>2432</v>
      </c>
      <c r="I115" s="179">
        <v>578</v>
      </c>
      <c r="J115" s="194">
        <f>IFERROR(IF(AND(J98,J99,J100,J101,J102,J103,J104,J105,J106,J107,J108,J109,J110)="","",SUM(J98,J99,J100,J101,J102,J103,J104,J105,J106,J107,J108,J109,J110)),"")</f>
        <v>-600000</v>
      </c>
      <c r="K115" s="194">
        <f>IFERROR(IF(AND(K98,K99,K100,K101,K102,K103,K104,K105,K106,K107,K108,K109,K110)="","",SUM(K98,K99,K100,K101,K102,K103,K104,K105,K106,K107,K108,K109,K110)),"")</f>
        <v>-500000</v>
      </c>
    </row>
    <row r="116" spans="1:920" s="37" customFormat="1" ht="25.5">
      <c r="A116" s="45">
        <v>0.79</v>
      </c>
      <c r="B116" s="45">
        <v>1.62</v>
      </c>
      <c r="C116" s="45">
        <f t="shared" si="6"/>
        <v>32535.68285714286</v>
      </c>
      <c r="D116" s="45">
        <f t="shared" si="6"/>
        <v>52419.571428571435</v>
      </c>
      <c r="E116" s="186" t="s">
        <v>2012</v>
      </c>
      <c r="F116" s="193" t="s">
        <v>2504</v>
      </c>
      <c r="G116" s="185"/>
      <c r="H116" s="179" t="s">
        <v>2432</v>
      </c>
      <c r="I116" s="179">
        <v>579</v>
      </c>
      <c r="J116" s="194">
        <f>IFERROR(IF(AND(J61,J96,J115)="","",SUM(J61,J96,J115)),"")</f>
        <v>-288275</v>
      </c>
      <c r="K116" s="194">
        <f>IFERROR(IF(AND(K61,K96,K115)="","",SUM(K61,K96,K115)),"")</f>
        <v>-226493</v>
      </c>
    </row>
    <row r="117" spans="1:920" s="37" customFormat="1">
      <c r="A117" s="45">
        <v>0.8</v>
      </c>
      <c r="B117" s="45">
        <v>1.63</v>
      </c>
      <c r="C117" s="45">
        <f t="shared" si="6"/>
        <v>98673.53333333334</v>
      </c>
      <c r="D117" s="45">
        <f t="shared" si="6"/>
        <v>262576.88499999995</v>
      </c>
      <c r="E117" s="186" t="s">
        <v>2024</v>
      </c>
      <c r="F117" s="193" t="s">
        <v>2426</v>
      </c>
      <c r="G117" s="185"/>
      <c r="H117" s="179" t="s">
        <v>2432</v>
      </c>
      <c r="I117" s="179">
        <v>580</v>
      </c>
      <c r="J117" s="114">
        <v>740038</v>
      </c>
      <c r="K117" s="114">
        <v>966531</v>
      </c>
    </row>
    <row r="118" spans="1:920" s="37" customFormat="1" ht="25.5">
      <c r="A118" s="45">
        <v>0.81</v>
      </c>
      <c r="B118" s="45">
        <v>1.64</v>
      </c>
      <c r="C118" s="45" t="str">
        <f t="shared" si="6"/>
        <v/>
      </c>
      <c r="D118" s="45" t="str">
        <f t="shared" si="6"/>
        <v/>
      </c>
      <c r="E118" s="186" t="s">
        <v>2027</v>
      </c>
      <c r="F118" s="193" t="s">
        <v>2427</v>
      </c>
      <c r="G118" s="185"/>
      <c r="H118" s="179" t="s">
        <v>2432</v>
      </c>
      <c r="I118" s="179">
        <v>581</v>
      </c>
      <c r="J118" s="114"/>
      <c r="K118" s="114"/>
    </row>
    <row r="119" spans="1:920" s="37" customFormat="1">
      <c r="A119" s="45">
        <v>0.82</v>
      </c>
      <c r="B119" s="45">
        <v>1.65</v>
      </c>
      <c r="C119" s="45">
        <f t="shared" si="6"/>
        <v>61742.763333333329</v>
      </c>
      <c r="D119" s="45">
        <f t="shared" si="6"/>
        <v>203513.09999999998</v>
      </c>
      <c r="E119" s="186" t="s">
        <v>2029</v>
      </c>
      <c r="F119" s="193" t="s">
        <v>2428</v>
      </c>
      <c r="G119" s="185"/>
      <c r="H119" s="179" t="s">
        <v>2432</v>
      </c>
      <c r="I119" s="179">
        <v>582</v>
      </c>
      <c r="J119" s="194">
        <f>IFERROR(IF(AND(J116,J117,J118)="","",SUM(J116,J117,J118)),"")</f>
        <v>451763</v>
      </c>
      <c r="K119" s="194">
        <f>IFERROR(IF(AND(K116,K117,K118)="","",SUM(K116,K117,K118)),"")</f>
        <v>740038</v>
      </c>
    </row>
    <row r="120" spans="1:920" s="37" customFormat="1">
      <c r="A120" s="45"/>
      <c r="B120" s="45"/>
      <c r="C120" s="45">
        <f>IF(ISERROR(ABS(LOG(ABS(SUM(C21:C119)),EXP(3)))),"",ABS(LOG(ABS(SUM(C21:C119)),EXP(3))))</f>
        <v>4.3242448283638426</v>
      </c>
      <c r="D120" s="45">
        <f>IF(ISERROR(ABS(LOG(ABS(SUM(D21:D119)),EXP(3)))),"",ABS(LOG(ABS(SUM(D21:D119)),EXP(3))))</f>
        <v>4.6409851251564538</v>
      </c>
      <c r="E120" s="53"/>
      <c r="F120" s="52"/>
      <c r="G120" s="52"/>
      <c r="H120" s="52"/>
      <c r="I120" s="52"/>
      <c r="J120" s="38"/>
    </row>
    <row r="121" spans="1:920" s="146" customFormat="1" ht="12.75">
      <c r="C121" s="153" t="str">
        <f>IF(ISERROR(IF(ISERROR(MID(C120,FIND(".",C120,1)+11,13)),MID(C120,FIND(",",C120,1)+11,13),MID(C120,FIND(".",C120,1)+11,13))),"",IF(ISERROR(MID(C120,FIND(".",C120,1)+11,13)),MID(C120,FIND(",",C120,1)+11,13),MID(C120,FIND(".",C120,1)+11,13)))</f>
        <v>6384</v>
      </c>
      <c r="D121" s="153" t="str">
        <f>IF(ISERROR(IF(ISERROR(MID(D120,FIND(".",D120,1)+11,13)),MID(D120,FIND(",",D120,1)+11,13),MID(D120,FIND(".",D120,1)+11,13))),"",IF(ISERROR(MID(D120,FIND(".",D120,1)+11,13)),MID(D120,FIND(",",D120,1)+11,13),MID(D120,FIND(".",D120,1)+11,13)))</f>
        <v>5645</v>
      </c>
      <c r="E121" s="156"/>
      <c r="F121" s="115"/>
      <c r="G121" s="157"/>
      <c r="H121" s="157"/>
      <c r="I121" s="115"/>
      <c r="J121" s="195"/>
      <c r="K121" s="158"/>
    </row>
    <row r="122" spans="1:920" s="37" customFormat="1">
      <c r="A122" s="45"/>
      <c r="B122" s="45"/>
      <c r="C122" s="45"/>
      <c r="D122" s="45"/>
      <c r="E122" s="146" t="s">
        <v>2149</v>
      </c>
      <c r="F122" s="115"/>
      <c r="G122" s="154"/>
      <c r="H122" s="159"/>
      <c r="I122" s="115"/>
      <c r="J122" s="160" t="s">
        <v>2151</v>
      </c>
      <c r="K122" s="154" t="s">
        <v>2150</v>
      </c>
    </row>
    <row r="123" spans="1:920" s="37" customFormat="1">
      <c r="A123" s="45"/>
      <c r="B123" s="45"/>
      <c r="C123" s="45"/>
      <c r="D123" s="45"/>
      <c r="E123" s="301" t="str">
        <f>OP!C45</f>
        <v>Sarajevo, 27.02.2025</v>
      </c>
      <c r="F123" s="301"/>
      <c r="G123" s="159"/>
      <c r="H123" s="115"/>
      <c r="I123" s="115"/>
      <c r="J123" s="195"/>
      <c r="K123" s="275" t="str">
        <f>OP!AJ45</f>
        <v>Dženan Prevljak</v>
      </c>
    </row>
    <row r="124" spans="1:920" s="37" customFormat="1" ht="90" customHeight="1">
      <c r="A124" s="45"/>
      <c r="B124" s="45"/>
      <c r="C124" s="45"/>
      <c r="D124" s="45"/>
      <c r="E124" s="53"/>
      <c r="F124" s="52"/>
      <c r="G124" s="240"/>
      <c r="H124" s="52"/>
      <c r="I124" s="52"/>
      <c r="J124" s="38"/>
    </row>
    <row r="125" spans="1:920" s="37" customFormat="1" ht="90" customHeight="1">
      <c r="A125" s="45"/>
      <c r="B125" s="45"/>
      <c r="C125" s="45"/>
      <c r="D125" s="45"/>
      <c r="F125" s="52"/>
      <c r="G125" s="52"/>
      <c r="H125" s="52"/>
      <c r="I125" s="52"/>
      <c r="J125" s="38"/>
    </row>
    <row r="126" spans="1:920" s="37" customFormat="1" ht="109.5" customHeight="1">
      <c r="A126" s="45"/>
      <c r="B126" s="45"/>
      <c r="C126" s="45"/>
      <c r="D126" s="45"/>
      <c r="F126" s="52"/>
      <c r="G126" s="52"/>
      <c r="H126" s="52"/>
      <c r="I126" s="52"/>
      <c r="J126" s="38"/>
    </row>
    <row r="128" spans="1:920">
      <c r="E128" s="231"/>
      <c r="G128" s="232"/>
      <c r="H128" s="232"/>
    </row>
    <row r="129" spans="5:12" s="150" customFormat="1" ht="12.75">
      <c r="E129" s="147">
        <f>E37</f>
        <v>0</v>
      </c>
      <c r="H129" s="161"/>
      <c r="J129" s="145"/>
      <c r="K129" s="148" t="s">
        <v>2152</v>
      </c>
    </row>
    <row r="130" spans="5:12">
      <c r="L130" s="57"/>
    </row>
  </sheetData>
  <sheetProtection algorithmName="SHA-512" hashValue="g4KRC1zSX5h19xeXpGfkHfOiZ3rwfWVamsdy02B66eK5/M968M2tZfMasXx+eg9yXBD7CwLNy5D0zU9lQ7YLgQ==" saltValue="hXd+7/ArdIit83VguEz5WA==" spinCount="100000" sheet="1" objects="1" scenarios="1"/>
  <protectedRanges>
    <protectedRange sqref="J17:K17" name="Range2"/>
    <protectedRange sqref="E15:K15" name="Range1"/>
  </protectedRanges>
  <mergeCells count="11">
    <mergeCell ref="E123:F123"/>
    <mergeCell ref="E13:K13"/>
    <mergeCell ref="E14:K14"/>
    <mergeCell ref="E15:K15"/>
    <mergeCell ref="E5:H5"/>
    <mergeCell ref="E12:K12"/>
    <mergeCell ref="E1:H1"/>
    <mergeCell ref="E3:H3"/>
    <mergeCell ref="E7:H7"/>
    <mergeCell ref="E9:H9"/>
    <mergeCell ref="E11:H11"/>
  </mergeCells>
  <conditionalFormatting sqref="E1 I1 E2:I2 K2:K4 E3 I3 E4:I4 I5 E5:E9 H6:I6 K6:K8 I7 H8:I8 I9 E10:J10 E11 I11:J11">
    <cfRule type="expression" dxfId="36" priority="13">
      <formula>OR(LEFT(#REF!,5)="Reviz",LEFT(#REF!,6)="Izjava")</formula>
    </cfRule>
  </conditionalFormatting>
  <conditionalFormatting sqref="E37 E129">
    <cfRule type="containsText" dxfId="35" priority="28" operator="containsText" text="Obrazac prazan">
      <formula>NOT(ISERROR(SEARCH("Obrazac prazan",E37)))</formula>
    </cfRule>
  </conditionalFormatting>
  <conditionalFormatting sqref="E73:E76">
    <cfRule type="containsText" dxfId="34" priority="26" operator="containsText" text="Obrazac prazan">
      <formula>NOT(ISERROR(SEARCH("Obrazac prazan",E73)))</formula>
    </cfRule>
  </conditionalFormatting>
  <conditionalFormatting sqref="E112:E114">
    <cfRule type="containsText" dxfId="33" priority="23" operator="containsText" text="Obrazac prazan">
      <formula>NOT(ISERROR(SEARCH("Obrazac prazan",E112)))</formula>
    </cfRule>
  </conditionalFormatting>
  <conditionalFormatting sqref="E113">
    <cfRule type="containsText" dxfId="32" priority="20" operator="containsText" text="Obrazac prazan">
      <formula>NOT(ISERROR(SEARCH("Obrazac prazan",E113)))</formula>
    </cfRule>
  </conditionalFormatting>
  <conditionalFormatting sqref="E113:I113 H36:K37 E37:F37 E125:K126 E128:K129">
    <cfRule type="expression" dxfId="31" priority="22">
      <formula>OR(LEFT(#REF!,5)="Reviz",LEFT(#REF!,6)="Izjava")</formula>
    </cfRule>
  </conditionalFormatting>
  <conditionalFormatting sqref="E12:K15">
    <cfRule type="expression" dxfId="30" priority="11">
      <formula>OR(LEFT(#REF!,5)="Reviz",LEFT(#REF!,6)="Izjava")</formula>
    </cfRule>
    <cfRule type="expression" dxfId="29" priority="12">
      <formula>OR(LEFT(#REF!,5)="Reviz",LEFT(#REF!,6)="Izjava")</formula>
    </cfRule>
  </conditionalFormatting>
  <conditionalFormatting sqref="E17:K35">
    <cfRule type="expression" dxfId="28" priority="9">
      <formula>OR(LEFT(#REF!,5)="Reviz",LEFT(#REF!,6)="Izjava")</formula>
    </cfRule>
  </conditionalFormatting>
  <conditionalFormatting sqref="E38:K112">
    <cfRule type="expression" dxfId="27" priority="3">
      <formula>OR(LEFT(#REF!,5)="Reviz",LEFT(#REF!,6)="Izjava")</formula>
    </cfRule>
  </conditionalFormatting>
  <conditionalFormatting sqref="E114:K122 E123 G123:K123">
    <cfRule type="expression" dxfId="26" priority="18">
      <formula>OR(LEFT(#REF!,5)="Reviz",LEFT(#REF!,6)="Izjava")</formula>
    </cfRule>
  </conditionalFormatting>
  <conditionalFormatting sqref="G124">
    <cfRule type="expression" dxfId="25" priority="17">
      <formula>OR(LEFT(#REF!,5)="Reviz",LEFT(#REF!,6)="Izjava")</formula>
    </cfRule>
  </conditionalFormatting>
  <conditionalFormatting sqref="J113:K113">
    <cfRule type="expression" dxfId="24" priority="1">
      <formula>OR(LEFT(#REF!,5)="Reviz",LEFT(#REF!,6)="Izjava")</formula>
    </cfRule>
  </conditionalFormatting>
  <conditionalFormatting sqref="K2:K4 K6:K11">
    <cfRule type="expression" dxfId="23" priority="14">
      <formula>OR(LEFT(#REF!,5)="Reviz",LEFT(#REF!,6)="Izjava")</formula>
    </cfRule>
  </conditionalFormatting>
  <conditionalFormatting sqref="K16">
    <cfRule type="expression" dxfId="22" priority="21">
      <formula>OR(LEFT(#REF!,5)="Reviz",LEFT(#REF!,6)="Izjava")</formula>
    </cfRule>
  </conditionalFormatting>
  <conditionalFormatting sqref="K17">
    <cfRule type="containsText" dxfId="21" priority="10" operator="containsText" text="_____">
      <formula>NOT(ISERROR(SEARCH("_____",K17)))</formula>
    </cfRule>
  </conditionalFormatting>
  <conditionalFormatting sqref="K38">
    <cfRule type="containsText" dxfId="20" priority="8" operator="containsText" text="_____">
      <formula>NOT(ISERROR(SEARCH("_____",K38)))</formula>
    </cfRule>
  </conditionalFormatting>
  <conditionalFormatting sqref="K74">
    <cfRule type="containsText" dxfId="19" priority="4" operator="containsText" text="_____">
      <formula>NOT(ISERROR(SEARCH("_____",K74)))</formula>
    </cfRule>
  </conditionalFormatting>
  <conditionalFormatting sqref="K113">
    <cfRule type="containsText" dxfId="18" priority="2" operator="containsText" text="_____">
      <formula>NOT(ISERROR(SEARCH("_____",K113)))</formula>
    </cfRule>
  </conditionalFormatting>
  <dataValidations count="5">
    <dataValidation type="whole" allowBlank="1" showInputMessage="1" showErrorMessage="1" sqref="J96:K97 J52:K59 J115:K119 J24:K27 J19:K22 J31:K34 J61:K62 J40:K44 J46:K47" xr:uid="{588CEB6F-9A17-42E3-9549-534EDC7CA9DC}">
      <formula1>-9.99999E+307</formula1>
      <formula2>9.99999E+307</formula2>
    </dataValidation>
    <dataValidation type="whole" allowBlank="1" showInputMessage="1" showErrorMessage="1" errorTitle="Greška u vrijednosti" error="Vrijednost mora biti ≥ 0" sqref="J23:K23 J28:K30 J48:K48 J51:K51 J64:K64 J66:K66 J68:K68 J70:K71 J77:K77 J79:K79 J81:K84 J86:K86 J88:K88 J90:K92 J94:K94 J98:K98 J107:K107 J109:K109 J100:K100" xr:uid="{97D3D16E-0AB0-4D39-8AEB-EE62F669EBE6}">
      <formula1>0</formula1>
      <formula2>9.99999E+307</formula2>
    </dataValidation>
    <dataValidation type="whole" allowBlank="1" showInputMessage="1" showErrorMessage="1" errorTitle="Greška u vrijednosti" error="Vrijednost mora biti ≤ 0" sqref="J45:K45 J49:K50 J60:K60 J63:K63 J65:K65 J67:K67 J69:K69 J76:K76 J78:K78 J80:K80 J85:K85 J87:K87 J89:K89 J93:K93 J95:K95 J99:K99 J110:K110 J103:K106 J108:K108" xr:uid="{6C74DB16-DFE0-4B2E-AC20-A413428C5094}">
      <formula1>-9.99999E+307</formula1>
      <formula2>0</formula2>
    </dataValidation>
    <dataValidation type="whole" allowBlank="1" showInputMessage="1" showErrorMessage="1" errorTitle="Greška u vrijednosti" error="Vrijednost mora biti ≥ 0" sqref="J101:K101" xr:uid="{DE494250-CBDE-47F5-B5A6-21DFAEC5D9FE}">
      <formula1>-9.99999E+307</formula1>
      <formula2>0</formula2>
    </dataValidation>
    <dataValidation type="whole" allowBlank="1" showInputMessage="1" showErrorMessage="1" errorTitle="Greška u vrijednosti" error="Vrijednost mora biti ≤ 0" sqref="J102:K102" xr:uid="{55F62DB5-6C6C-4E2D-9BBA-3BF05DF24532}">
      <formula1>0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1E05-2A31-497E-BE64-F04A6C85BD56}">
  <sheetPr codeName="Sheet19">
    <tabColor rgb="FF0F932E"/>
  </sheetPr>
  <dimension ref="A1:AKO57"/>
  <sheetViews>
    <sheetView showGridLines="0" view="pageLayout" topLeftCell="U1" zoomScale="50" zoomScaleNormal="40" zoomScaleSheetLayoutView="70" zoomScalePageLayoutView="50" workbookViewId="0">
      <selection activeCell="AD53" sqref="AD53"/>
    </sheetView>
  </sheetViews>
  <sheetFormatPr defaultColWidth="9.85546875" defaultRowHeight="20.25"/>
  <cols>
    <col min="1" max="20" width="9.85546875" style="64" hidden="1" customWidth="1"/>
    <col min="21" max="21" width="3.28515625" style="65" customWidth="1"/>
    <col min="22" max="22" width="134.140625" style="65" customWidth="1"/>
    <col min="23" max="23" width="8.85546875" style="65" customWidth="1"/>
    <col min="24" max="33" width="23.7109375" style="65" customWidth="1"/>
    <col min="34" max="977" width="9.85546875" style="65" customWidth="1"/>
    <col min="978" max="978" width="9.85546875" style="36" customWidth="1"/>
    <col min="979" max="16384" width="9.85546875" style="36"/>
  </cols>
  <sheetData>
    <row r="1" spans="1:977" ht="22.5">
      <c r="V1" s="312" t="str">
        <f>BS!E1</f>
        <v>Društvo za upravljanje fondovima "ASA ASSET MANAGEMENT" d.o.o.Sarajevo</v>
      </c>
      <c r="W1" s="312"/>
      <c r="X1" s="312"/>
    </row>
    <row r="2" spans="1:977" s="61" customFormat="1" ht="3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66"/>
      <c r="V2" s="257" t="s">
        <v>2539</v>
      </c>
      <c r="Y2" s="62"/>
      <c r="Z2" s="165"/>
      <c r="AC2" s="60"/>
      <c r="AD2" s="60"/>
      <c r="AE2" s="60"/>
      <c r="AF2" s="60"/>
      <c r="AG2" s="255" t="s">
        <v>2541</v>
      </c>
    </row>
    <row r="3" spans="1:977" s="61" customFormat="1" ht="23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V3" s="312" t="str">
        <f>BS!E3</f>
        <v>Sarajevo-Novi Grad, Bulevar Meše Selimovića br.16</v>
      </c>
      <c r="W3" s="312"/>
      <c r="X3" s="312"/>
      <c r="Y3" s="312"/>
      <c r="AC3" s="60"/>
      <c r="AD3" s="60"/>
      <c r="AE3" s="60"/>
      <c r="AF3" s="60"/>
      <c r="AG3" s="256" t="s">
        <v>2549</v>
      </c>
    </row>
    <row r="4" spans="1:977" s="61" customFormat="1" ht="26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258" t="s">
        <v>2540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977" s="61" customFormat="1" ht="25.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  <c r="V5" s="312" t="str">
        <f>BS!E5</f>
        <v>66.30</v>
      </c>
      <c r="W5" s="312"/>
      <c r="X5" s="312"/>
      <c r="Y5" s="312"/>
      <c r="Z5" s="60"/>
      <c r="AA5" s="60"/>
      <c r="AB5" s="60"/>
      <c r="AC5" s="60"/>
      <c r="AD5" s="60"/>
      <c r="AE5" s="60"/>
      <c r="AF5" s="60"/>
      <c r="AG5" s="60"/>
      <c r="AH5" s="60"/>
    </row>
    <row r="6" spans="1:977" s="61" customFormat="1" ht="24.7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258" t="s">
        <v>7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977" s="61" customFormat="1" ht="24.7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3"/>
      <c r="V7" s="312" t="str">
        <f>BS!E7</f>
        <v>4200052540007</v>
      </c>
      <c r="W7" s="312"/>
      <c r="X7" s="312"/>
      <c r="Y7" s="312"/>
      <c r="Z7" s="60"/>
      <c r="AA7" s="60"/>
      <c r="AB7" s="60"/>
      <c r="AC7" s="310"/>
      <c r="AD7" s="310"/>
      <c r="AE7" s="310"/>
      <c r="AF7" s="310"/>
      <c r="AG7" s="310"/>
      <c r="AH7" s="60"/>
    </row>
    <row r="8" spans="1:977" s="164" customFormat="1" ht="21" customHeight="1">
      <c r="U8" s="167"/>
      <c r="V8" s="258" t="s">
        <v>1970</v>
      </c>
      <c r="W8" s="168"/>
      <c r="Y8" s="168"/>
      <c r="AG8" s="169"/>
      <c r="AH8" s="170"/>
      <c r="AI8" s="170"/>
      <c r="AJ8" s="170"/>
      <c r="AK8" s="170"/>
    </row>
    <row r="9" spans="1:977" s="164" customFormat="1" ht="23.25" customHeight="1">
      <c r="U9" s="167"/>
      <c r="V9" s="312" t="str">
        <f>BS!E9</f>
        <v>65-01-0034-11</v>
      </c>
      <c r="W9" s="312"/>
      <c r="X9" s="312"/>
      <c r="Y9" s="312"/>
      <c r="AG9" s="169"/>
      <c r="AH9" s="170"/>
      <c r="AI9" s="170"/>
      <c r="AJ9" s="170"/>
      <c r="AK9" s="170"/>
    </row>
    <row r="10" spans="1:977" s="164" customFormat="1" ht="21.75" customHeight="1">
      <c r="U10" s="167"/>
      <c r="V10" s="258" t="s">
        <v>1965</v>
      </c>
      <c r="W10" s="168"/>
      <c r="Y10" s="168"/>
      <c r="AG10" s="169"/>
      <c r="AH10" s="170"/>
      <c r="AI10" s="170"/>
      <c r="AJ10" s="170"/>
      <c r="AK10" s="170"/>
    </row>
    <row r="11" spans="1:977" s="164" customFormat="1" ht="21.75" customHeight="1">
      <c r="U11" s="167"/>
      <c r="V11" s="321"/>
      <c r="W11" s="321"/>
      <c r="X11" s="321"/>
      <c r="Y11" s="321"/>
      <c r="AG11" s="169"/>
      <c r="AH11" s="170"/>
      <c r="AI11" s="170"/>
      <c r="AJ11" s="170"/>
      <c r="AK11" s="170"/>
    </row>
    <row r="12" spans="1:977" ht="25.5">
      <c r="U12" s="311" t="s">
        <v>2505</v>
      </c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</row>
    <row r="13" spans="1:977" ht="22.5">
      <c r="U13" s="309" t="s">
        <v>2599</v>
      </c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</row>
    <row r="14" spans="1:977" ht="22.5"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</row>
    <row r="15" spans="1:977" s="69" customFormat="1" ht="39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313" t="s">
        <v>2506</v>
      </c>
      <c r="V15" s="313"/>
      <c r="W15" s="314" t="s">
        <v>1976</v>
      </c>
      <c r="X15" s="313" t="s">
        <v>2507</v>
      </c>
      <c r="Y15" s="313"/>
      <c r="Z15" s="313"/>
      <c r="AA15" s="313"/>
      <c r="AB15" s="313"/>
      <c r="AC15" s="313"/>
      <c r="AD15" s="315" t="s">
        <v>2508</v>
      </c>
      <c r="AE15" s="315" t="s">
        <v>2509</v>
      </c>
      <c r="AF15" s="315" t="s">
        <v>2510</v>
      </c>
      <c r="AG15" s="315" t="s">
        <v>2511</v>
      </c>
      <c r="AH15" s="67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  <c r="WP15" s="68"/>
      <c r="WQ15" s="68"/>
      <c r="WR15" s="68"/>
      <c r="WS15" s="68"/>
      <c r="WT15" s="68"/>
      <c r="WU15" s="68"/>
      <c r="WV15" s="68"/>
      <c r="WW15" s="68"/>
      <c r="WX15" s="68"/>
      <c r="WY15" s="68"/>
      <c r="WZ15" s="68"/>
      <c r="XA15" s="68"/>
      <c r="XB15" s="68"/>
      <c r="XC15" s="68"/>
      <c r="XD15" s="68"/>
      <c r="XE15" s="68"/>
      <c r="XF15" s="68"/>
      <c r="XG15" s="68"/>
      <c r="XH15" s="68"/>
      <c r="XI15" s="68"/>
      <c r="XJ15" s="68"/>
      <c r="XK15" s="68"/>
      <c r="XL15" s="68"/>
      <c r="XM15" s="68"/>
      <c r="XN15" s="68"/>
      <c r="XO15" s="68"/>
      <c r="XP15" s="68"/>
      <c r="XQ15" s="68"/>
      <c r="XR15" s="68"/>
      <c r="XS15" s="68"/>
      <c r="XT15" s="68"/>
      <c r="XU15" s="68"/>
      <c r="XV15" s="68"/>
      <c r="XW15" s="68"/>
      <c r="XX15" s="68"/>
      <c r="XY15" s="68"/>
      <c r="XZ15" s="68"/>
      <c r="YA15" s="68"/>
      <c r="YB15" s="68"/>
      <c r="YC15" s="68"/>
      <c r="YD15" s="68"/>
      <c r="YE15" s="68"/>
      <c r="YF15" s="68"/>
      <c r="YG15" s="68"/>
      <c r="YH15" s="68"/>
      <c r="YI15" s="68"/>
      <c r="YJ15" s="68"/>
      <c r="YK15" s="68"/>
      <c r="YL15" s="68"/>
      <c r="YM15" s="68"/>
      <c r="YN15" s="68"/>
      <c r="YO15" s="68"/>
      <c r="YP15" s="68"/>
      <c r="YQ15" s="68"/>
      <c r="YR15" s="68"/>
      <c r="YS15" s="68"/>
      <c r="YT15" s="68"/>
      <c r="YU15" s="68"/>
      <c r="YV15" s="68"/>
      <c r="YW15" s="68"/>
      <c r="YX15" s="68"/>
      <c r="YY15" s="68"/>
      <c r="YZ15" s="68"/>
      <c r="ZA15" s="68"/>
      <c r="ZB15" s="68"/>
      <c r="ZC15" s="68"/>
      <c r="ZD15" s="68"/>
      <c r="ZE15" s="68"/>
      <c r="ZF15" s="68"/>
      <c r="ZG15" s="68"/>
      <c r="ZH15" s="68"/>
      <c r="ZI15" s="68"/>
      <c r="ZJ15" s="68"/>
      <c r="ZK15" s="68"/>
      <c r="ZL15" s="68"/>
      <c r="ZM15" s="68"/>
      <c r="ZN15" s="68"/>
      <c r="ZO15" s="68"/>
      <c r="ZP15" s="68"/>
      <c r="ZQ15" s="68"/>
      <c r="ZR15" s="68"/>
      <c r="ZS15" s="68"/>
      <c r="ZT15" s="68"/>
      <c r="ZU15" s="68"/>
      <c r="ZV15" s="68"/>
      <c r="ZW15" s="68"/>
      <c r="ZX15" s="68"/>
      <c r="ZY15" s="68"/>
      <c r="ZZ15" s="68"/>
      <c r="AAA15" s="68"/>
      <c r="AAB15" s="68"/>
      <c r="AAC15" s="68"/>
      <c r="AAD15" s="68"/>
      <c r="AAE15" s="68"/>
      <c r="AAF15" s="68"/>
      <c r="AAG15" s="68"/>
      <c r="AAH15" s="68"/>
      <c r="AAI15" s="68"/>
      <c r="AAJ15" s="68"/>
      <c r="AAK15" s="68"/>
      <c r="AAL15" s="68"/>
      <c r="AAM15" s="68"/>
      <c r="AAN15" s="68"/>
      <c r="AAO15" s="68"/>
      <c r="AAP15" s="68"/>
      <c r="AAQ15" s="68"/>
      <c r="AAR15" s="68"/>
      <c r="AAS15" s="68"/>
      <c r="AAT15" s="68"/>
      <c r="AAU15" s="68"/>
      <c r="AAV15" s="68"/>
      <c r="AAW15" s="68"/>
      <c r="AAX15" s="68"/>
      <c r="AAY15" s="68"/>
      <c r="AAZ15" s="68"/>
      <c r="ABA15" s="68"/>
      <c r="ABB15" s="68"/>
      <c r="ABC15" s="68"/>
      <c r="ABD15" s="68"/>
      <c r="ABE15" s="68"/>
      <c r="ABF15" s="68"/>
      <c r="ABG15" s="68"/>
      <c r="ABH15" s="68"/>
      <c r="ABI15" s="68"/>
      <c r="ABJ15" s="68"/>
      <c r="ABK15" s="68"/>
      <c r="ABL15" s="68"/>
      <c r="ABM15" s="68"/>
      <c r="ABN15" s="68"/>
      <c r="ABO15" s="68"/>
      <c r="ABP15" s="68"/>
      <c r="ABQ15" s="68"/>
      <c r="ABR15" s="68"/>
      <c r="ABS15" s="68"/>
      <c r="ABT15" s="68"/>
      <c r="ABU15" s="68"/>
      <c r="ABV15" s="68"/>
      <c r="ABW15" s="68"/>
      <c r="ABX15" s="68"/>
      <c r="ABY15" s="68"/>
      <c r="ABZ15" s="68"/>
      <c r="ACA15" s="68"/>
      <c r="ACB15" s="68"/>
      <c r="ACC15" s="68"/>
      <c r="ACD15" s="68"/>
      <c r="ACE15" s="68"/>
      <c r="ACF15" s="68"/>
      <c r="ACG15" s="68"/>
      <c r="ACH15" s="68"/>
      <c r="ACI15" s="68"/>
      <c r="ACJ15" s="68"/>
      <c r="ACK15" s="68"/>
      <c r="ACL15" s="68"/>
      <c r="ACM15" s="68"/>
      <c r="ACN15" s="68"/>
      <c r="ACO15" s="68"/>
      <c r="ACP15" s="68"/>
      <c r="ACQ15" s="68"/>
      <c r="ACR15" s="68"/>
      <c r="ACS15" s="68"/>
      <c r="ACT15" s="68"/>
      <c r="ACU15" s="68"/>
      <c r="ACV15" s="68"/>
      <c r="ACW15" s="68"/>
      <c r="ACX15" s="68"/>
      <c r="ACY15" s="68"/>
      <c r="ACZ15" s="68"/>
      <c r="ADA15" s="68"/>
      <c r="ADB15" s="68"/>
      <c r="ADC15" s="68"/>
      <c r="ADD15" s="68"/>
      <c r="ADE15" s="68"/>
      <c r="ADF15" s="68"/>
      <c r="ADG15" s="68"/>
      <c r="ADH15" s="68"/>
      <c r="ADI15" s="68"/>
      <c r="ADJ15" s="68"/>
      <c r="ADK15" s="68"/>
      <c r="ADL15" s="68"/>
      <c r="ADM15" s="68"/>
      <c r="ADN15" s="68"/>
      <c r="ADO15" s="68"/>
      <c r="ADP15" s="68"/>
      <c r="ADQ15" s="68"/>
      <c r="ADR15" s="68"/>
      <c r="ADS15" s="68"/>
      <c r="ADT15" s="68"/>
      <c r="ADU15" s="68"/>
      <c r="ADV15" s="68"/>
      <c r="ADW15" s="68"/>
      <c r="ADX15" s="68"/>
      <c r="ADY15" s="68"/>
      <c r="ADZ15" s="68"/>
      <c r="AEA15" s="68"/>
      <c r="AEB15" s="68"/>
      <c r="AEC15" s="68"/>
      <c r="AED15" s="68"/>
      <c r="AEE15" s="68"/>
      <c r="AEF15" s="68"/>
      <c r="AEG15" s="68"/>
      <c r="AEH15" s="68"/>
      <c r="AEI15" s="68"/>
      <c r="AEJ15" s="68"/>
      <c r="AEK15" s="68"/>
      <c r="AEL15" s="68"/>
      <c r="AEM15" s="68"/>
      <c r="AEN15" s="68"/>
      <c r="AEO15" s="68"/>
      <c r="AEP15" s="68"/>
      <c r="AEQ15" s="68"/>
      <c r="AER15" s="68"/>
      <c r="AES15" s="68"/>
      <c r="AET15" s="68"/>
      <c r="AEU15" s="68"/>
      <c r="AEV15" s="68"/>
      <c r="AEW15" s="68"/>
      <c r="AEX15" s="68"/>
      <c r="AEY15" s="68"/>
      <c r="AEZ15" s="68"/>
      <c r="AFA15" s="68"/>
      <c r="AFB15" s="68"/>
      <c r="AFC15" s="68"/>
      <c r="AFD15" s="68"/>
      <c r="AFE15" s="68"/>
      <c r="AFF15" s="68"/>
      <c r="AFG15" s="68"/>
      <c r="AFH15" s="68"/>
      <c r="AFI15" s="68"/>
      <c r="AFJ15" s="68"/>
      <c r="AFK15" s="68"/>
      <c r="AFL15" s="68"/>
      <c r="AFM15" s="68"/>
      <c r="AFN15" s="68"/>
      <c r="AFO15" s="68"/>
      <c r="AFP15" s="68"/>
      <c r="AFQ15" s="68"/>
      <c r="AFR15" s="68"/>
      <c r="AFS15" s="68"/>
      <c r="AFT15" s="68"/>
      <c r="AFU15" s="68"/>
      <c r="AFV15" s="68"/>
      <c r="AFW15" s="68"/>
      <c r="AFX15" s="68"/>
      <c r="AFY15" s="68"/>
      <c r="AFZ15" s="68"/>
      <c r="AGA15" s="68"/>
      <c r="AGB15" s="68"/>
      <c r="AGC15" s="68"/>
      <c r="AGD15" s="68"/>
      <c r="AGE15" s="68"/>
      <c r="AGF15" s="68"/>
      <c r="AGG15" s="68"/>
      <c r="AGH15" s="68"/>
      <c r="AGI15" s="68"/>
      <c r="AGJ15" s="68"/>
      <c r="AGK15" s="68"/>
      <c r="AGL15" s="68"/>
      <c r="AGM15" s="68"/>
      <c r="AGN15" s="68"/>
      <c r="AGO15" s="68"/>
      <c r="AGP15" s="68"/>
      <c r="AGQ15" s="68"/>
      <c r="AGR15" s="68"/>
      <c r="AGS15" s="68"/>
      <c r="AGT15" s="68"/>
      <c r="AGU15" s="68"/>
      <c r="AGV15" s="68"/>
      <c r="AGW15" s="68"/>
      <c r="AGX15" s="68"/>
      <c r="AGY15" s="68"/>
      <c r="AGZ15" s="68"/>
      <c r="AHA15" s="68"/>
      <c r="AHB15" s="68"/>
      <c r="AHC15" s="68"/>
      <c r="AHD15" s="68"/>
      <c r="AHE15" s="68"/>
      <c r="AHF15" s="68"/>
      <c r="AHG15" s="68"/>
      <c r="AHH15" s="68"/>
      <c r="AHI15" s="68"/>
      <c r="AHJ15" s="68"/>
      <c r="AHK15" s="68"/>
      <c r="AHL15" s="68"/>
      <c r="AHM15" s="68"/>
      <c r="AHN15" s="68"/>
      <c r="AHO15" s="68"/>
      <c r="AHP15" s="68"/>
      <c r="AHQ15" s="68"/>
      <c r="AHR15" s="68"/>
      <c r="AHS15" s="68"/>
      <c r="AHT15" s="68"/>
      <c r="AHU15" s="68"/>
      <c r="AHV15" s="68"/>
      <c r="AHW15" s="68"/>
      <c r="AHX15" s="68"/>
      <c r="AHY15" s="68"/>
      <c r="AHZ15" s="68"/>
      <c r="AIA15" s="68"/>
      <c r="AIB15" s="68"/>
      <c r="AIC15" s="68"/>
      <c r="AID15" s="68"/>
      <c r="AIE15" s="68"/>
      <c r="AIF15" s="68"/>
      <c r="AIG15" s="68"/>
      <c r="AIH15" s="68"/>
      <c r="AII15" s="68"/>
      <c r="AIJ15" s="68"/>
      <c r="AIK15" s="68"/>
      <c r="AIL15" s="68"/>
      <c r="AIM15" s="68"/>
      <c r="AIN15" s="68"/>
      <c r="AIO15" s="68"/>
      <c r="AIP15" s="68"/>
      <c r="AIQ15" s="68"/>
      <c r="AIR15" s="68"/>
      <c r="AIS15" s="68"/>
      <c r="AIT15" s="68"/>
      <c r="AIU15" s="68"/>
      <c r="AIV15" s="68"/>
      <c r="AIW15" s="68"/>
      <c r="AIX15" s="68"/>
      <c r="AIY15" s="68"/>
      <c r="AIZ15" s="68"/>
      <c r="AJA15" s="68"/>
      <c r="AJB15" s="68"/>
      <c r="AJC15" s="68"/>
      <c r="AJD15" s="68"/>
      <c r="AJE15" s="68"/>
      <c r="AJF15" s="68"/>
      <c r="AJG15" s="68"/>
      <c r="AJH15" s="68"/>
      <c r="AJI15" s="68"/>
      <c r="AJJ15" s="68"/>
      <c r="AJK15" s="68"/>
      <c r="AJL15" s="68"/>
      <c r="AJM15" s="68"/>
      <c r="AJN15" s="68"/>
      <c r="AJO15" s="68"/>
      <c r="AJP15" s="68"/>
      <c r="AJQ15" s="68"/>
      <c r="AJR15" s="68"/>
      <c r="AJS15" s="68"/>
      <c r="AJT15" s="68"/>
      <c r="AJU15" s="68"/>
      <c r="AJV15" s="68"/>
      <c r="AJW15" s="68"/>
      <c r="AJX15" s="68"/>
      <c r="AJY15" s="68"/>
      <c r="AJZ15" s="68"/>
      <c r="AKA15" s="68"/>
      <c r="AKB15" s="68"/>
      <c r="AKC15" s="68"/>
      <c r="AKD15" s="68"/>
      <c r="AKE15" s="68"/>
      <c r="AKF15" s="68"/>
      <c r="AKG15" s="68"/>
      <c r="AKH15" s="68"/>
      <c r="AKI15" s="68"/>
      <c r="AKJ15" s="68"/>
      <c r="AKK15" s="68"/>
      <c r="AKL15" s="68"/>
      <c r="AKM15" s="68"/>
      <c r="AKN15" s="68"/>
      <c r="AKO15" s="68"/>
    </row>
    <row r="16" spans="1:977" s="67" customFormat="1" ht="67.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313"/>
      <c r="V16" s="313"/>
      <c r="W16" s="314"/>
      <c r="X16" s="120" t="s">
        <v>2100</v>
      </c>
      <c r="Y16" s="315" t="s">
        <v>2105</v>
      </c>
      <c r="Z16" s="313" t="s">
        <v>2512</v>
      </c>
      <c r="AA16" s="315" t="s">
        <v>2513</v>
      </c>
      <c r="AB16" s="315" t="s">
        <v>2514</v>
      </c>
      <c r="AC16" s="315" t="s">
        <v>2515</v>
      </c>
      <c r="AD16" s="315"/>
      <c r="AE16" s="315"/>
      <c r="AF16" s="315"/>
      <c r="AG16" s="315"/>
    </row>
    <row r="17" spans="1:977" s="67" customFormat="1" ht="9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313"/>
      <c r="V17" s="313"/>
      <c r="W17" s="314"/>
      <c r="X17" s="121" t="s">
        <v>138</v>
      </c>
      <c r="Y17" s="315"/>
      <c r="Z17" s="313"/>
      <c r="AA17" s="315"/>
      <c r="AB17" s="315"/>
      <c r="AC17" s="315"/>
      <c r="AD17" s="315"/>
      <c r="AE17" s="315"/>
      <c r="AF17" s="315"/>
      <c r="AG17" s="315"/>
    </row>
    <row r="18" spans="1:977" s="69" customFormat="1" ht="61.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313"/>
      <c r="V18" s="313"/>
      <c r="W18" s="314"/>
      <c r="X18" s="122" t="s">
        <v>2516</v>
      </c>
      <c r="Y18" s="315"/>
      <c r="Z18" s="313"/>
      <c r="AA18" s="315"/>
      <c r="AB18" s="315"/>
      <c r="AC18" s="315"/>
      <c r="AD18" s="315"/>
      <c r="AE18" s="315"/>
      <c r="AF18" s="315"/>
      <c r="AG18" s="315"/>
      <c r="AH18" s="67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</row>
    <row r="19" spans="1:977" s="69" customFormat="1" ht="12.7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313"/>
      <c r="V19" s="313"/>
      <c r="W19" s="314"/>
      <c r="X19" s="121" t="s">
        <v>138</v>
      </c>
      <c r="Y19" s="315"/>
      <c r="Z19" s="313"/>
      <c r="AA19" s="315"/>
      <c r="AB19" s="315"/>
      <c r="AC19" s="315"/>
      <c r="AD19" s="315"/>
      <c r="AE19" s="315"/>
      <c r="AF19" s="315"/>
      <c r="AG19" s="315"/>
      <c r="AH19" s="67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</row>
    <row r="20" spans="1:977" s="69" customFormat="1" ht="66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313"/>
      <c r="V20" s="313"/>
      <c r="W20" s="314"/>
      <c r="X20" s="123" t="s">
        <v>2517</v>
      </c>
      <c r="Y20" s="315"/>
      <c r="Z20" s="313"/>
      <c r="AA20" s="315"/>
      <c r="AB20" s="315"/>
      <c r="AC20" s="315"/>
      <c r="AD20" s="315"/>
      <c r="AE20" s="315"/>
      <c r="AF20" s="315"/>
      <c r="AG20" s="315"/>
      <c r="AH20" s="67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</row>
    <row r="21" spans="1:977" s="71" customFormat="1" ht="27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317">
        <v>1</v>
      </c>
      <c r="V21" s="317"/>
      <c r="W21" s="124">
        <v>2</v>
      </c>
      <c r="X21" s="124">
        <v>3</v>
      </c>
      <c r="Y21" s="124">
        <v>4</v>
      </c>
      <c r="Z21" s="124">
        <v>5</v>
      </c>
      <c r="AA21" s="124">
        <v>6</v>
      </c>
      <c r="AB21" s="124">
        <v>7</v>
      </c>
      <c r="AC21" s="124">
        <v>8</v>
      </c>
      <c r="AD21" s="124">
        <v>9</v>
      </c>
      <c r="AE21" s="124">
        <v>10</v>
      </c>
      <c r="AF21" s="124">
        <v>11</v>
      </c>
      <c r="AG21" s="124">
        <v>12</v>
      </c>
    </row>
    <row r="22" spans="1:977" s="72" customFormat="1" ht="28.5" customHeight="1">
      <c r="A22" s="70">
        <v>0.01</v>
      </c>
      <c r="B22" s="70">
        <v>0.26</v>
      </c>
      <c r="C22" s="70">
        <v>0.51</v>
      </c>
      <c r="D22" s="70">
        <v>0.76000000000000023</v>
      </c>
      <c r="E22" s="70">
        <v>1.02</v>
      </c>
      <c r="F22" s="70">
        <v>1.2700000000000002</v>
      </c>
      <c r="G22" s="70">
        <v>1.5200000000000005</v>
      </c>
      <c r="H22" s="70">
        <v>1.7700000000000007</v>
      </c>
      <c r="I22" s="70">
        <v>2.0200000000000005</v>
      </c>
      <c r="J22" s="70">
        <v>2.2699999999999951</v>
      </c>
      <c r="K22" s="45">
        <f t="shared" ref="K22:T37" si="0">IF(LEN(X22)=0,"",1+ABS((X22*A22)/LEN(X22))+A22)</f>
        <v>1084.3433333333332</v>
      </c>
      <c r="L22" s="45" t="str">
        <f t="shared" si="0"/>
        <v/>
      </c>
      <c r="M22" s="45">
        <f t="shared" si="0"/>
        <v>26564.01</v>
      </c>
      <c r="N22" s="45" t="str">
        <f t="shared" si="0"/>
        <v/>
      </c>
      <c r="O22" s="45">
        <f t="shared" si="0"/>
        <v>6174.21</v>
      </c>
      <c r="P22" s="45" t="str">
        <f t="shared" si="0"/>
        <v/>
      </c>
      <c r="Q22" s="45">
        <f t="shared" si="0"/>
        <v>241654.29142857151</v>
      </c>
      <c r="R22" s="45">
        <f t="shared" si="0"/>
        <v>515594.41428571445</v>
      </c>
      <c r="S22" s="45" t="str">
        <f t="shared" si="0"/>
        <v/>
      </c>
      <c r="T22" s="45" t="str">
        <f t="shared" si="0"/>
        <v/>
      </c>
      <c r="U22" s="318" t="s">
        <v>2598</v>
      </c>
      <c r="V22" s="318"/>
      <c r="W22" s="119">
        <v>901</v>
      </c>
      <c r="X22" s="125">
        <v>650000</v>
      </c>
      <c r="Y22" s="126"/>
      <c r="Z22" s="126">
        <v>312500</v>
      </c>
      <c r="AA22" s="126"/>
      <c r="AB22" s="126">
        <v>-36307</v>
      </c>
      <c r="AC22" s="126"/>
      <c r="AD22" s="126">
        <v>1112870</v>
      </c>
      <c r="AE22" s="143">
        <f>IFERROR(IF(AND(X22,Y22,Z22,AA22,AB22,AC22,AD22)="","",SUM(X22,Y22,Z22,AA22,AB22,AC22,AD22)),"")</f>
        <v>2039063</v>
      </c>
      <c r="AF22" s="126"/>
      <c r="AG22" s="143" t="str">
        <f>IFERROR(IF(AND(AE22,AF22)="","",IF(#REF!="Konsolidovani",SUM(AE22,AF22),"")),"")</f>
        <v/>
      </c>
    </row>
    <row r="23" spans="1:977" s="71" customFormat="1" ht="28.5" customHeight="1">
      <c r="A23" s="70">
        <v>0.02</v>
      </c>
      <c r="B23" s="70">
        <v>0.27</v>
      </c>
      <c r="C23" s="70">
        <v>0.52</v>
      </c>
      <c r="D23" s="70">
        <v>0.77000000000000024</v>
      </c>
      <c r="E23" s="70">
        <v>1.03</v>
      </c>
      <c r="F23" s="70">
        <v>1.2800000000000002</v>
      </c>
      <c r="G23" s="70">
        <v>1.5300000000000005</v>
      </c>
      <c r="H23" s="70">
        <v>1.7800000000000007</v>
      </c>
      <c r="I23" s="70">
        <v>2.0300000000000002</v>
      </c>
      <c r="J23" s="70">
        <v>2.2799999999999949</v>
      </c>
      <c r="K23" s="45" t="str">
        <f t="shared" si="0"/>
        <v/>
      </c>
      <c r="L23" s="45" t="str">
        <f t="shared" si="0"/>
        <v/>
      </c>
      <c r="M23" s="45" t="str">
        <f t="shared" si="0"/>
        <v/>
      </c>
      <c r="N23" s="45" t="str">
        <f t="shared" si="0"/>
        <v/>
      </c>
      <c r="O23" s="45" t="str">
        <f t="shared" si="0"/>
        <v/>
      </c>
      <c r="P23" s="45" t="str">
        <f t="shared" si="0"/>
        <v/>
      </c>
      <c r="Q23" s="45" t="str">
        <f t="shared" si="0"/>
        <v/>
      </c>
      <c r="R23" s="45" t="str">
        <f t="shared" si="0"/>
        <v/>
      </c>
      <c r="S23" s="45" t="str">
        <f t="shared" si="0"/>
        <v/>
      </c>
      <c r="T23" s="45" t="str">
        <f t="shared" si="0"/>
        <v/>
      </c>
      <c r="U23" s="316" t="s">
        <v>2518</v>
      </c>
      <c r="V23" s="316"/>
      <c r="W23" s="128">
        <v>902</v>
      </c>
      <c r="X23" s="129"/>
      <c r="Y23" s="129"/>
      <c r="Z23" s="129"/>
      <c r="AA23" s="129"/>
      <c r="AB23" s="129"/>
      <c r="AC23" s="129"/>
      <c r="AD23" s="129"/>
      <c r="AE23" s="144"/>
      <c r="AF23" s="129"/>
      <c r="AG23" s="143" t="str">
        <f>IFERROR(IF(AND(AE23,AF23)="","",IF(#REF!="Konsolidovani",SUM(AE23,AF23),"")),"")</f>
        <v/>
      </c>
    </row>
    <row r="24" spans="1:977" s="71" customFormat="1" ht="28.5" customHeight="1">
      <c r="A24" s="70">
        <v>0.03</v>
      </c>
      <c r="B24" s="70">
        <v>0.28000000000000003</v>
      </c>
      <c r="C24" s="70">
        <v>0.53</v>
      </c>
      <c r="D24" s="70">
        <v>0.78000000000000025</v>
      </c>
      <c r="E24" s="70">
        <v>1.04</v>
      </c>
      <c r="F24" s="70">
        <v>1.2900000000000003</v>
      </c>
      <c r="G24" s="70">
        <v>1.5400000000000005</v>
      </c>
      <c r="H24" s="70">
        <v>1.7900000000000007</v>
      </c>
      <c r="I24" s="70">
        <v>2.04</v>
      </c>
      <c r="J24" s="70">
        <v>2.2899999999999947</v>
      </c>
      <c r="K24" s="45" t="str">
        <f t="shared" si="0"/>
        <v/>
      </c>
      <c r="L24" s="45" t="str">
        <f t="shared" si="0"/>
        <v/>
      </c>
      <c r="M24" s="45" t="str">
        <f t="shared" si="0"/>
        <v/>
      </c>
      <c r="N24" s="45" t="str">
        <f t="shared" si="0"/>
        <v/>
      </c>
      <c r="O24" s="45" t="str">
        <f t="shared" si="0"/>
        <v/>
      </c>
      <c r="P24" s="45" t="str">
        <f t="shared" si="0"/>
        <v/>
      </c>
      <c r="Q24" s="45" t="str">
        <f t="shared" si="0"/>
        <v/>
      </c>
      <c r="R24" s="45" t="str">
        <f t="shared" si="0"/>
        <v/>
      </c>
      <c r="S24" s="45" t="str">
        <f t="shared" si="0"/>
        <v/>
      </c>
      <c r="T24" s="45" t="str">
        <f t="shared" si="0"/>
        <v/>
      </c>
      <c r="U24" s="316" t="s">
        <v>2519</v>
      </c>
      <c r="V24" s="316"/>
      <c r="W24" s="128">
        <v>903</v>
      </c>
      <c r="X24" s="129"/>
      <c r="Y24" s="129"/>
      <c r="Z24" s="129"/>
      <c r="AA24" s="129"/>
      <c r="AB24" s="129"/>
      <c r="AC24" s="129"/>
      <c r="AD24" s="129"/>
      <c r="AE24" s="144" t="str">
        <f>IFERROR(IF(AND(X24,Y24,Z24,AA24,AB24,AC24,AD24)="","",SUM(X24,Y24,Z24,AA24,AB24,AC24,AD24)),"")</f>
        <v/>
      </c>
      <c r="AF24" s="129"/>
      <c r="AG24" s="143" t="str">
        <f>IFERROR(IF(AND(AE24,AF24)="","",IF(#REF!="Konsolidovani",SUM(AE24,AF24),"")),"")</f>
        <v/>
      </c>
    </row>
    <row r="25" spans="1:977" s="72" customFormat="1" ht="28.5" customHeight="1">
      <c r="A25" s="70">
        <v>0.04</v>
      </c>
      <c r="B25" s="70">
        <v>0.28999999999999998</v>
      </c>
      <c r="C25" s="70">
        <v>0.54</v>
      </c>
      <c r="D25" s="70">
        <v>0.79000000000000026</v>
      </c>
      <c r="E25" s="70">
        <v>1.05</v>
      </c>
      <c r="F25" s="70">
        <v>1.3000000000000003</v>
      </c>
      <c r="G25" s="70">
        <v>1.5500000000000005</v>
      </c>
      <c r="H25" s="70">
        <v>1.8000000000000007</v>
      </c>
      <c r="I25" s="70">
        <v>2.0499999999999998</v>
      </c>
      <c r="J25" s="70">
        <v>2.2999999999999945</v>
      </c>
      <c r="K25" s="45">
        <f t="shared" si="0"/>
        <v>4334.373333333333</v>
      </c>
      <c r="L25" s="45" t="str">
        <f t="shared" si="0"/>
        <v/>
      </c>
      <c r="M25" s="45">
        <f t="shared" si="0"/>
        <v>28126.54</v>
      </c>
      <c r="N25" s="45" t="str">
        <f t="shared" si="0"/>
        <v/>
      </c>
      <c r="O25" s="45">
        <f t="shared" si="0"/>
        <v>6355.7749999999996</v>
      </c>
      <c r="P25" s="45" t="str">
        <f t="shared" si="0"/>
        <v/>
      </c>
      <c r="Q25" s="45">
        <f t="shared" si="0"/>
        <v>246423.76428571434</v>
      </c>
      <c r="R25" s="45">
        <f t="shared" si="0"/>
        <v>524333.28571428591</v>
      </c>
      <c r="S25" s="45" t="str">
        <f t="shared" si="0"/>
        <v/>
      </c>
      <c r="T25" s="45" t="str">
        <f t="shared" si="0"/>
        <v/>
      </c>
      <c r="U25" s="319" t="s">
        <v>2614</v>
      </c>
      <c r="V25" s="319"/>
      <c r="W25" s="119">
        <v>904</v>
      </c>
      <c r="X25" s="143">
        <f>IFERROR(IF(AND(X22,X23,X24)="","",SUM(X22,X23,X24)),"")</f>
        <v>650000</v>
      </c>
      <c r="Y25" s="143" t="str">
        <f t="shared" ref="Y25:AF25" si="1">IFERROR(IF(AND(Y22,Y23,Y24)="","",SUM(Y22,Y23,Y24)),"")</f>
        <v/>
      </c>
      <c r="Z25" s="143">
        <f t="shared" si="1"/>
        <v>312500</v>
      </c>
      <c r="AA25" s="143" t="str">
        <f t="shared" si="1"/>
        <v/>
      </c>
      <c r="AB25" s="143">
        <f t="shared" si="1"/>
        <v>-36307</v>
      </c>
      <c r="AC25" s="143" t="str">
        <f t="shared" si="1"/>
        <v/>
      </c>
      <c r="AD25" s="143">
        <f t="shared" si="1"/>
        <v>1112870</v>
      </c>
      <c r="AE25" s="143">
        <f>IFERROR(IF(AND(X25,Y25,Z25,AA25,AB25,AC25,AD25)="","",SUM(X25,Y25,Z25,AA25,AB25,AC25,AD25)),"")</f>
        <v>2039063</v>
      </c>
      <c r="AF25" s="143" t="str">
        <f t="shared" si="1"/>
        <v/>
      </c>
      <c r="AG25" s="143" t="str">
        <f>IFERROR(IF(AND(AE25,AF25)="","",IF(#REF!="Konsolidovani",SUM(AE25,AF25),"")),"")</f>
        <v/>
      </c>
    </row>
    <row r="26" spans="1:977" s="72" customFormat="1" ht="28.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30"/>
      <c r="V26" s="131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977" s="71" customFormat="1" ht="28.5" customHeight="1">
      <c r="A27" s="70">
        <v>0.05</v>
      </c>
      <c r="B27" s="70">
        <v>0.3</v>
      </c>
      <c r="C27" s="70">
        <v>0.55000000000000004</v>
      </c>
      <c r="D27" s="70">
        <v>0.80000000000000027</v>
      </c>
      <c r="E27" s="70">
        <v>1.06</v>
      </c>
      <c r="F27" s="70">
        <v>1.3100000000000003</v>
      </c>
      <c r="G27" s="70">
        <v>1.5600000000000005</v>
      </c>
      <c r="H27" s="70">
        <v>1.8100000000000007</v>
      </c>
      <c r="I27" s="70">
        <v>2.0599999999999996</v>
      </c>
      <c r="J27" s="70">
        <v>2.3099999999999943</v>
      </c>
      <c r="K27" s="45" t="str">
        <f t="shared" si="0"/>
        <v/>
      </c>
      <c r="L27" s="45" t="str">
        <f t="shared" si="0"/>
        <v/>
      </c>
      <c r="M27" s="45" t="str">
        <f t="shared" si="0"/>
        <v/>
      </c>
      <c r="N27" s="45" t="str">
        <f t="shared" si="0"/>
        <v/>
      </c>
      <c r="O27" s="45" t="str">
        <f t="shared" si="0"/>
        <v/>
      </c>
      <c r="P27" s="45" t="str">
        <f t="shared" si="0"/>
        <v/>
      </c>
      <c r="Q27" s="45">
        <f t="shared" si="0"/>
        <v>65134.900000000023</v>
      </c>
      <c r="R27" s="45">
        <f t="shared" si="0"/>
        <v>75573.025000000023</v>
      </c>
      <c r="S27" s="45" t="str">
        <f t="shared" si="0"/>
        <v/>
      </c>
      <c r="T27" s="45" t="str">
        <f t="shared" si="0"/>
        <v/>
      </c>
      <c r="U27" s="316" t="s">
        <v>2520</v>
      </c>
      <c r="V27" s="316"/>
      <c r="W27" s="128">
        <v>905</v>
      </c>
      <c r="X27" s="129"/>
      <c r="Y27" s="129"/>
      <c r="Z27" s="129"/>
      <c r="AA27" s="129"/>
      <c r="AB27" s="129"/>
      <c r="AC27" s="129"/>
      <c r="AD27" s="129">
        <v>250509</v>
      </c>
      <c r="AE27" s="144">
        <f>IFERROR(IF(AND(X27,Y27,Z27,AA27,AB27,AC27,AD27)="","",SUM(X27,Y27,Z27,AA27,AB27,AC27,AD27)),"")</f>
        <v>250509</v>
      </c>
      <c r="AF27" s="129"/>
      <c r="AG27" s="144" t="str">
        <f>IFERROR(IF(AND(AE27,AF27)="","",IF(#REF!="Konsolidovani",SUM(AE27,AF27),"")),"")</f>
        <v/>
      </c>
    </row>
    <row r="28" spans="1:977" s="71" customFormat="1" ht="28.5" customHeight="1">
      <c r="A28" s="70">
        <v>0.06</v>
      </c>
      <c r="B28" s="70">
        <v>0.31</v>
      </c>
      <c r="C28" s="70">
        <v>0.56000000000000005</v>
      </c>
      <c r="D28" s="70">
        <v>0.81000000000000028</v>
      </c>
      <c r="E28" s="70">
        <v>1.07</v>
      </c>
      <c r="F28" s="70">
        <v>1.3200000000000003</v>
      </c>
      <c r="G28" s="70">
        <v>1.5700000000000005</v>
      </c>
      <c r="H28" s="70">
        <v>1.8200000000000007</v>
      </c>
      <c r="I28" s="70">
        <v>2.0699999999999994</v>
      </c>
      <c r="J28" s="70">
        <v>2.3199999999999941</v>
      </c>
      <c r="K28" s="45" t="str">
        <f t="shared" si="0"/>
        <v/>
      </c>
      <c r="L28" s="45" t="str">
        <f t="shared" si="0"/>
        <v/>
      </c>
      <c r="M28" s="45" t="str">
        <f t="shared" si="0"/>
        <v/>
      </c>
      <c r="N28" s="45" t="str">
        <f t="shared" si="0"/>
        <v/>
      </c>
      <c r="O28" s="45">
        <f t="shared" si="0"/>
        <v>1955.6760000000002</v>
      </c>
      <c r="P28" s="45" t="str">
        <f t="shared" si="0"/>
        <v/>
      </c>
      <c r="Q28" s="45" t="str">
        <f t="shared" si="0"/>
        <v/>
      </c>
      <c r="R28" s="45">
        <f t="shared" si="0"/>
        <v>3325.7760000000012</v>
      </c>
      <c r="S28" s="45" t="str">
        <f t="shared" si="0"/>
        <v/>
      </c>
      <c r="T28" s="45" t="str">
        <f t="shared" si="0"/>
        <v/>
      </c>
      <c r="U28" s="316" t="s">
        <v>2521</v>
      </c>
      <c r="V28" s="316"/>
      <c r="W28" s="128">
        <v>906</v>
      </c>
      <c r="X28" s="129"/>
      <c r="Y28" s="129"/>
      <c r="Z28" s="129"/>
      <c r="AA28" s="129"/>
      <c r="AB28" s="129">
        <v>-9129</v>
      </c>
      <c r="AC28" s="129"/>
      <c r="AD28" s="129"/>
      <c r="AE28" s="144">
        <f>IFERROR(IF(AND(X28,Y28,Z28,AA28,AB28,AC28,AD28)="","",SUM(X28,Y28,Z28,AA28,AB28,AC28,AD28)),"")</f>
        <v>-9129</v>
      </c>
      <c r="AF28" s="129"/>
      <c r="AG28" s="144" t="str">
        <f>IFERROR(IF(AND(AE28,AF28)="","",IF(#REF!="Konsolidovani",SUM(AE28,AF28),"")),"")</f>
        <v/>
      </c>
    </row>
    <row r="29" spans="1:977" s="72" customFormat="1" ht="28.5" customHeight="1">
      <c r="A29" s="70">
        <v>7.0000000000000007E-2</v>
      </c>
      <c r="B29" s="70">
        <v>0.32</v>
      </c>
      <c r="C29" s="70">
        <v>0.57000000000000006</v>
      </c>
      <c r="D29" s="70">
        <v>0.82000000000000028</v>
      </c>
      <c r="E29" s="70">
        <v>1.08</v>
      </c>
      <c r="F29" s="70">
        <v>1.3300000000000003</v>
      </c>
      <c r="G29" s="70">
        <v>1.5800000000000005</v>
      </c>
      <c r="H29" s="70">
        <v>1.8300000000000007</v>
      </c>
      <c r="I29" s="70">
        <v>2.0799999999999992</v>
      </c>
      <c r="J29" s="70">
        <v>2.3299999999999939</v>
      </c>
      <c r="K29" s="45" t="str">
        <f t="shared" si="0"/>
        <v/>
      </c>
      <c r="L29" s="45" t="str">
        <f t="shared" si="0"/>
        <v/>
      </c>
      <c r="M29" s="45" t="str">
        <f t="shared" si="0"/>
        <v/>
      </c>
      <c r="N29" s="45" t="str">
        <f t="shared" si="0"/>
        <v/>
      </c>
      <c r="O29" s="45">
        <f t="shared" si="0"/>
        <v>1973.9440000000002</v>
      </c>
      <c r="P29" s="45" t="str">
        <f t="shared" si="0"/>
        <v/>
      </c>
      <c r="Q29" s="45">
        <f t="shared" si="0"/>
        <v>65969.950000000026</v>
      </c>
      <c r="R29" s="45">
        <f t="shared" si="0"/>
        <v>73623.73000000004</v>
      </c>
      <c r="S29" s="45" t="str">
        <f t="shared" si="0"/>
        <v/>
      </c>
      <c r="T29" s="45" t="str">
        <f t="shared" si="0"/>
        <v/>
      </c>
      <c r="U29" s="319" t="s">
        <v>2522</v>
      </c>
      <c r="V29" s="316"/>
      <c r="W29" s="119">
        <v>907</v>
      </c>
      <c r="X29" s="143" t="str">
        <f>IFERROR(IF(AND(X27,X28)="","",SUM(X27,X28)),"")</f>
        <v/>
      </c>
      <c r="Y29" s="143" t="str">
        <f t="shared" ref="Y29:AF29" si="2">IFERROR(IF(AND(Y27,Y28)="","",SUM(Y27,Y28)),"")</f>
        <v/>
      </c>
      <c r="Z29" s="143" t="str">
        <f t="shared" si="2"/>
        <v/>
      </c>
      <c r="AA29" s="143" t="str">
        <f t="shared" si="2"/>
        <v/>
      </c>
      <c r="AB29" s="143">
        <f t="shared" si="2"/>
        <v>-9129</v>
      </c>
      <c r="AC29" s="143" t="str">
        <f t="shared" si="2"/>
        <v/>
      </c>
      <c r="AD29" s="143">
        <f t="shared" si="2"/>
        <v>250509</v>
      </c>
      <c r="AE29" s="143">
        <f>IFERROR(IF(AND(X29,Y29,Z29,AA29,AB29,AC29,AD29)="","",SUM(X29,Y29,Z29,AA29,AB29,AC29,AD29)),"")</f>
        <v>241380</v>
      </c>
      <c r="AF29" s="143" t="str">
        <f t="shared" si="2"/>
        <v/>
      </c>
      <c r="AG29" s="144" t="str">
        <f>IFERROR(IF(AND(AE29,AF29)="","",IF(#REF!="Konsolidovani",SUM(AE29,AF29),"")),"")</f>
        <v/>
      </c>
      <c r="AH29" s="71"/>
    </row>
    <row r="30" spans="1:977" s="72" customFormat="1" ht="28.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35"/>
      <c r="V30" s="136"/>
      <c r="W30" s="137"/>
      <c r="X30" s="138"/>
      <c r="Y30" s="138"/>
      <c r="Z30" s="138"/>
      <c r="AA30" s="138"/>
      <c r="AB30" s="138"/>
      <c r="AC30" s="138"/>
      <c r="AD30" s="138"/>
      <c r="AE30" s="138"/>
      <c r="AF30" s="138"/>
      <c r="AG30" s="139"/>
      <c r="AH30" s="71"/>
    </row>
    <row r="31" spans="1:977" s="71" customFormat="1" ht="28.5" customHeight="1">
      <c r="A31" s="70">
        <v>0.08</v>
      </c>
      <c r="B31" s="70">
        <v>0.33</v>
      </c>
      <c r="C31" s="70">
        <v>0.58000000000000007</v>
      </c>
      <c r="D31" s="70">
        <v>0.83000000000000029</v>
      </c>
      <c r="E31" s="70">
        <v>1.0900000000000001</v>
      </c>
      <c r="F31" s="70">
        <v>1.3400000000000003</v>
      </c>
      <c r="G31" s="70">
        <v>1.5900000000000005</v>
      </c>
      <c r="H31" s="70">
        <v>1.8400000000000007</v>
      </c>
      <c r="I31" s="70">
        <v>2.089999999999999</v>
      </c>
      <c r="J31" s="70">
        <v>2.3399999999999936</v>
      </c>
      <c r="K31" s="45" t="str">
        <f t="shared" si="0"/>
        <v/>
      </c>
      <c r="L31" s="45" t="str">
        <f t="shared" si="0"/>
        <v/>
      </c>
      <c r="M31" s="45" t="str">
        <f t="shared" si="0"/>
        <v/>
      </c>
      <c r="N31" s="45" t="str">
        <f t="shared" si="0"/>
        <v/>
      </c>
      <c r="O31" s="45" t="str">
        <f t="shared" si="0"/>
        <v/>
      </c>
      <c r="P31" s="45" t="str">
        <f t="shared" si="0"/>
        <v/>
      </c>
      <c r="Q31" s="45" t="str">
        <f t="shared" si="0"/>
        <v/>
      </c>
      <c r="R31" s="45" t="str">
        <f t="shared" si="0"/>
        <v/>
      </c>
      <c r="S31" s="45" t="str">
        <f t="shared" si="0"/>
        <v/>
      </c>
      <c r="T31" s="45" t="str">
        <f t="shared" si="0"/>
        <v/>
      </c>
      <c r="U31" s="316" t="s">
        <v>2523</v>
      </c>
      <c r="V31" s="316"/>
      <c r="W31" s="128">
        <v>908</v>
      </c>
      <c r="X31" s="129"/>
      <c r="Y31" s="129"/>
      <c r="Z31" s="129"/>
      <c r="AA31" s="129"/>
      <c r="AB31" s="129"/>
      <c r="AC31" s="129"/>
      <c r="AD31" s="129"/>
      <c r="AE31" s="144" t="str">
        <f>IFERROR(IF(AND(X31,Y31,Z31,AA31,AB31,AC31,AD31)="","",SUM(X31,Y31,Z31,AA31,AB31,AC31,AD31)),"")</f>
        <v/>
      </c>
      <c r="AF31" s="129"/>
      <c r="AG31" s="144" t="str">
        <f>IFERROR(IF(AND(AE31,AF31)="","",IF(#REF!="Konsolidovani",SUM(AE31,AF31),"")),"")</f>
        <v/>
      </c>
    </row>
    <row r="32" spans="1:977" s="71" customFormat="1" ht="28.5" customHeight="1">
      <c r="A32" s="70">
        <v>0.09</v>
      </c>
      <c r="B32" s="70">
        <v>0.34</v>
      </c>
      <c r="C32" s="70">
        <v>0.59000000000000008</v>
      </c>
      <c r="D32" s="70">
        <v>0.8400000000000003</v>
      </c>
      <c r="E32" s="70">
        <v>1.1000000000000001</v>
      </c>
      <c r="F32" s="70">
        <v>1.3500000000000003</v>
      </c>
      <c r="G32" s="70">
        <v>1.6000000000000005</v>
      </c>
      <c r="H32" s="70">
        <v>1.8500000000000008</v>
      </c>
      <c r="I32" s="70">
        <v>2.0999999999999988</v>
      </c>
      <c r="J32" s="70">
        <v>2.3499999999999934</v>
      </c>
      <c r="K32" s="45" t="str">
        <f t="shared" si="0"/>
        <v/>
      </c>
      <c r="L32" s="45" t="str">
        <f t="shared" si="0"/>
        <v/>
      </c>
      <c r="M32" s="45" t="str">
        <f t="shared" si="0"/>
        <v/>
      </c>
      <c r="N32" s="45" t="str">
        <f t="shared" si="0"/>
        <v/>
      </c>
      <c r="O32" s="45" t="str">
        <f t="shared" si="0"/>
        <v/>
      </c>
      <c r="P32" s="45" t="str">
        <f t="shared" si="0"/>
        <v/>
      </c>
      <c r="Q32" s="45" t="str">
        <f t="shared" si="0"/>
        <v/>
      </c>
      <c r="R32" s="45" t="str">
        <f t="shared" si="0"/>
        <v/>
      </c>
      <c r="S32" s="45" t="str">
        <f t="shared" si="0"/>
        <v/>
      </c>
      <c r="T32" s="45" t="str">
        <f t="shared" si="0"/>
        <v/>
      </c>
      <c r="U32" s="316" t="s">
        <v>2524</v>
      </c>
      <c r="V32" s="316"/>
      <c r="W32" s="128">
        <v>909</v>
      </c>
      <c r="X32" s="129"/>
      <c r="Y32" s="129"/>
      <c r="Z32" s="129"/>
      <c r="AA32" s="129"/>
      <c r="AB32" s="129"/>
      <c r="AC32" s="129"/>
      <c r="AD32" s="129"/>
      <c r="AE32" s="144" t="str">
        <f>IFERROR(IF(AND(X32,Y32,Z32,AA32,AB32,AC32,AD32)="","",SUM(X32,Y32,Z32,AA32,AB32,AC32,AD32)),"")</f>
        <v/>
      </c>
      <c r="AF32" s="129"/>
      <c r="AG32" s="144" t="str">
        <f>IFERROR(IF(AND(AE32,AF32)="","",IF(#REF!="Konsolidovani",SUM(AE32,AF32),"")),"")</f>
        <v/>
      </c>
    </row>
    <row r="33" spans="1:33" s="71" customFormat="1" ht="28.5" customHeight="1">
      <c r="A33" s="70">
        <v>0.1</v>
      </c>
      <c r="B33" s="70">
        <v>0.35</v>
      </c>
      <c r="C33" s="70">
        <v>0.60000000000000009</v>
      </c>
      <c r="D33" s="70">
        <v>0.85000000000000031</v>
      </c>
      <c r="E33" s="70">
        <v>1.1100000000000001</v>
      </c>
      <c r="F33" s="70">
        <v>1.3600000000000003</v>
      </c>
      <c r="G33" s="70">
        <v>1.6100000000000005</v>
      </c>
      <c r="H33" s="70">
        <v>1.8600000000000008</v>
      </c>
      <c r="I33" s="70">
        <v>2.1099999999999985</v>
      </c>
      <c r="J33" s="70">
        <v>2.3599999999999932</v>
      </c>
      <c r="K33" s="45" t="str">
        <f t="shared" si="0"/>
        <v/>
      </c>
      <c r="L33" s="45" t="str">
        <f t="shared" si="0"/>
        <v/>
      </c>
      <c r="M33" s="45" t="str">
        <f t="shared" si="0"/>
        <v/>
      </c>
      <c r="N33" s="45" t="str">
        <f t="shared" si="0"/>
        <v/>
      </c>
      <c r="O33" s="45" t="str">
        <f t="shared" si="0"/>
        <v/>
      </c>
      <c r="P33" s="45" t="str">
        <f t="shared" si="0"/>
        <v/>
      </c>
      <c r="Q33" s="45">
        <f t="shared" si="0"/>
        <v>134169.2766666667</v>
      </c>
      <c r="R33" s="45">
        <f t="shared" si="0"/>
        <v>155002.86000000004</v>
      </c>
      <c r="S33" s="45" t="str">
        <f t="shared" si="0"/>
        <v/>
      </c>
      <c r="T33" s="45" t="str">
        <f t="shared" si="0"/>
        <v/>
      </c>
      <c r="U33" s="316" t="s">
        <v>2525</v>
      </c>
      <c r="V33" s="316"/>
      <c r="W33" s="128">
        <v>910</v>
      </c>
      <c r="X33" s="129"/>
      <c r="Y33" s="129"/>
      <c r="Z33" s="129"/>
      <c r="AA33" s="129"/>
      <c r="AB33" s="129"/>
      <c r="AC33" s="129"/>
      <c r="AD33" s="129">
        <v>500000</v>
      </c>
      <c r="AE33" s="144">
        <f>IFERROR(IF(AND(X33,Y33,Z33,AA33,AB33,AC33,AD33)="","",SUM(X33,Y33,Z33,AA33,AB33,AC33,AD33)),"")</f>
        <v>500000</v>
      </c>
      <c r="AF33" s="129"/>
      <c r="AG33" s="144" t="str">
        <f>IFERROR(IF(AND(AE33,AF33)="","",IF(#REF!="Konsolidovani",SUM(AE33,AF33),"")),"")</f>
        <v/>
      </c>
    </row>
    <row r="34" spans="1:33" s="71" customFormat="1" ht="28.5" customHeight="1">
      <c r="A34" s="70">
        <v>0.11</v>
      </c>
      <c r="B34" s="70">
        <v>0.36</v>
      </c>
      <c r="C34" s="70">
        <v>0.6100000000000001</v>
      </c>
      <c r="D34" s="70">
        <v>0.86000000000000032</v>
      </c>
      <c r="E34" s="70">
        <v>1.1200000000000001</v>
      </c>
      <c r="F34" s="70">
        <v>1.3700000000000003</v>
      </c>
      <c r="G34" s="70">
        <v>1.6200000000000006</v>
      </c>
      <c r="H34" s="70">
        <v>1.8700000000000008</v>
      </c>
      <c r="I34" s="70">
        <v>2.1199999999999983</v>
      </c>
      <c r="J34" s="70">
        <v>2.369999999999993</v>
      </c>
      <c r="K34" s="45" t="str">
        <f t="shared" si="0"/>
        <v/>
      </c>
      <c r="L34" s="45" t="str">
        <f t="shared" si="0"/>
        <v/>
      </c>
      <c r="M34" s="45" t="str">
        <f t="shared" si="0"/>
        <v/>
      </c>
      <c r="N34" s="45" t="str">
        <f t="shared" si="0"/>
        <v/>
      </c>
      <c r="O34" s="45" t="str">
        <f t="shared" si="0"/>
        <v/>
      </c>
      <c r="P34" s="45" t="str">
        <f t="shared" si="0"/>
        <v/>
      </c>
      <c r="Q34" s="45" t="str">
        <f t="shared" si="0"/>
        <v/>
      </c>
      <c r="R34" s="45" t="str">
        <f t="shared" si="0"/>
        <v/>
      </c>
      <c r="S34" s="45" t="str">
        <f t="shared" si="0"/>
        <v/>
      </c>
      <c r="T34" s="45" t="str">
        <f t="shared" si="0"/>
        <v/>
      </c>
      <c r="U34" s="316" t="s">
        <v>2526</v>
      </c>
      <c r="V34" s="316"/>
      <c r="W34" s="128">
        <v>911</v>
      </c>
      <c r="X34" s="129"/>
      <c r="Y34" s="129"/>
      <c r="Z34" s="129"/>
      <c r="AA34" s="129"/>
      <c r="AB34" s="129"/>
      <c r="AC34" s="129"/>
      <c r="AD34" s="129"/>
      <c r="AE34" s="144" t="str">
        <f>IFERROR(IF(AND(X34,Y34,Z34,AA34,AB34,AC34,AD34)="","",SUM(X34,Y34,Z34,AA34,AB34,AC34,AD34)),"")</f>
        <v/>
      </c>
      <c r="AF34" s="129"/>
      <c r="AG34" s="144" t="str">
        <f>IFERROR(IF(AND(AE34,AF34)="","",IF(#REF!="Konsolidovani",SUM(AE34,AF34),"")),"")</f>
        <v/>
      </c>
    </row>
    <row r="35" spans="1:33" s="72" customFormat="1" ht="28.5" customHeight="1">
      <c r="A35" s="70">
        <v>0.12</v>
      </c>
      <c r="B35" s="70">
        <v>0.37</v>
      </c>
      <c r="C35" s="70">
        <v>0.62000000000000011</v>
      </c>
      <c r="D35" s="70">
        <v>0.87000000000000033</v>
      </c>
      <c r="E35" s="70">
        <v>1.1300000000000001</v>
      </c>
      <c r="F35" s="70">
        <v>1.3800000000000003</v>
      </c>
      <c r="G35" s="70">
        <v>1.6300000000000006</v>
      </c>
      <c r="H35" s="70">
        <v>1.8800000000000008</v>
      </c>
      <c r="I35" s="70">
        <v>2.1299999999999981</v>
      </c>
      <c r="J35" s="70">
        <v>2.3799999999999928</v>
      </c>
      <c r="K35" s="45" t="str">
        <f t="shared" si="0"/>
        <v/>
      </c>
      <c r="L35" s="45" t="str">
        <f t="shared" si="0"/>
        <v/>
      </c>
      <c r="M35" s="45" t="str">
        <f t="shared" si="0"/>
        <v/>
      </c>
      <c r="N35" s="45" t="str">
        <f t="shared" si="0"/>
        <v/>
      </c>
      <c r="O35" s="45" t="str">
        <f t="shared" si="0"/>
        <v/>
      </c>
      <c r="P35" s="45" t="str">
        <f t="shared" si="0"/>
        <v/>
      </c>
      <c r="Q35" s="45">
        <f t="shared" si="0"/>
        <v>140.77250000000004</v>
      </c>
      <c r="R35" s="45">
        <f t="shared" si="0"/>
        <v>162.21000000000006</v>
      </c>
      <c r="S35" s="45" t="str">
        <f t="shared" si="0"/>
        <v/>
      </c>
      <c r="T35" s="45" t="str">
        <f t="shared" si="0"/>
        <v/>
      </c>
      <c r="U35" s="322" t="s">
        <v>2527</v>
      </c>
      <c r="V35" s="322"/>
      <c r="W35" s="128">
        <v>912</v>
      </c>
      <c r="X35" s="129"/>
      <c r="Y35" s="129"/>
      <c r="Z35" s="129"/>
      <c r="AA35" s="129"/>
      <c r="AB35" s="129"/>
      <c r="AC35" s="129"/>
      <c r="AD35" s="129">
        <v>-339</v>
      </c>
      <c r="AE35" s="144">
        <f>IFERROR(IF(AND(X35,Y35,Z35,AA35,AB35,AC35,AD35)="","",SUM(X35,Y35,Z35,AA35,AB35,AC35,AD35)),"")</f>
        <v>-339</v>
      </c>
      <c r="AF35" s="129"/>
      <c r="AG35" s="144" t="str">
        <f>IFERROR(IF(AND(AE35,AF35)="","",IF(#REF!="Konsolidovani",SUM(AE35,AF35),"")),"")</f>
        <v/>
      </c>
    </row>
    <row r="36" spans="1:33" s="72" customFormat="1" ht="28.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140"/>
      <c r="V36" s="141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4"/>
    </row>
    <row r="37" spans="1:33" s="71" customFormat="1" ht="28.5" customHeight="1">
      <c r="A37" s="70">
        <v>0.13</v>
      </c>
      <c r="B37" s="70">
        <v>0.38</v>
      </c>
      <c r="C37" s="70">
        <v>0.63000000000000012</v>
      </c>
      <c r="D37" s="70">
        <v>0.88000000000000034</v>
      </c>
      <c r="E37" s="70">
        <v>1.1400000000000001</v>
      </c>
      <c r="F37" s="70">
        <v>1.3900000000000003</v>
      </c>
      <c r="G37" s="70">
        <v>1.6400000000000006</v>
      </c>
      <c r="H37" s="70">
        <v>1.8900000000000008</v>
      </c>
      <c r="I37" s="70">
        <v>2.1399999999999979</v>
      </c>
      <c r="J37" s="70">
        <v>2.3899999999999926</v>
      </c>
      <c r="K37" s="45">
        <f t="shared" si="0"/>
        <v>14084.463333333333</v>
      </c>
      <c r="L37" s="45" t="str">
        <f t="shared" si="0"/>
        <v/>
      </c>
      <c r="M37" s="45">
        <f t="shared" si="0"/>
        <v>32814.130000000005</v>
      </c>
      <c r="N37" s="45" t="str">
        <f t="shared" si="0"/>
        <v/>
      </c>
      <c r="O37" s="45">
        <f t="shared" si="0"/>
        <v>8634.9800000000014</v>
      </c>
      <c r="P37" s="45" t="str">
        <f t="shared" si="0"/>
        <v/>
      </c>
      <c r="Q37" s="45">
        <f t="shared" si="0"/>
        <v>235900.24000000011</v>
      </c>
      <c r="R37" s="45">
        <f t="shared" si="0"/>
        <v>480630.9700000002</v>
      </c>
      <c r="S37" s="45" t="str">
        <f t="shared" si="0"/>
        <v/>
      </c>
      <c r="T37" s="45" t="str">
        <f t="shared" si="0"/>
        <v/>
      </c>
      <c r="U37" s="319" t="s">
        <v>2617</v>
      </c>
      <c r="V37" s="319"/>
      <c r="W37" s="119">
        <v>913</v>
      </c>
      <c r="X37" s="143">
        <f>IFERROR(IF(AND(X25,X29,X31,X32,X33,X34,X35)="","",SUM(X25,X29,X31)-SUM(X32)-SUM(X33)+SUM(X34,X35)),"")</f>
        <v>650000</v>
      </c>
      <c r="Y37" s="143" t="str">
        <f>IFERROR(IF(AND(Y25,Y29,Y31,Y32,Y33,Y34,Y35)="","",SUM(Y25,Y29,Y31)-SUM(Y32)-SUM(Y33)+SUM(Y34,Y35)),"")</f>
        <v/>
      </c>
      <c r="Z37" s="143">
        <f t="shared" ref="Z37:AD37" si="3">IFERROR(IF(AND(Z25,Z29,Z31,Z32,Z33,Z34,Z35)="","",SUM(Z25,Z29,Z31)-SUM(Z32)-SUM(Z33)+SUM(Z34,Z35)),"")</f>
        <v>312500</v>
      </c>
      <c r="AA37" s="143" t="str">
        <f t="shared" si="3"/>
        <v/>
      </c>
      <c r="AB37" s="143">
        <f t="shared" si="3"/>
        <v>-45436</v>
      </c>
      <c r="AC37" s="143" t="str">
        <f t="shared" si="3"/>
        <v/>
      </c>
      <c r="AD37" s="143">
        <f t="shared" si="3"/>
        <v>863040</v>
      </c>
      <c r="AE37" s="143">
        <f>IFERROR(IF(AND(X37,Y37,Z37,AA37,AB37,AC37,AD37)="","",SUM(X37,Y37,Z37,AA37,AB37,AC37,AD37)),"")</f>
        <v>1780104</v>
      </c>
      <c r="AF37" s="143" t="str">
        <f>IFERROR(IF(AND(AF25,AF29,AF31,AF32,AF33,AF34,AF35)="","",SUM(AF25,AF29,AF31)-SUM(AF32)-SUM(AF33)+SUM(AF34,AF35)),"")</f>
        <v/>
      </c>
      <c r="AG37" s="143" t="str">
        <f>IFERROR(IF(AND(AE37,AF37)="","",IF(#REF!="Konsolidovani",SUM(AE37,AF37),"")),"")</f>
        <v/>
      </c>
    </row>
    <row r="38" spans="1:33" s="71" customFormat="1" ht="28.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135"/>
      <c r="V38" s="136"/>
      <c r="W38" s="137"/>
      <c r="X38" s="138"/>
      <c r="Y38" s="138"/>
      <c r="Z38" s="138"/>
      <c r="AA38" s="138"/>
      <c r="AB38" s="138"/>
      <c r="AC38" s="138"/>
      <c r="AD38" s="138"/>
      <c r="AE38" s="138"/>
      <c r="AF38" s="138"/>
      <c r="AG38" s="139"/>
    </row>
    <row r="39" spans="1:33" s="71" customFormat="1" ht="28.5" customHeight="1">
      <c r="A39" s="70">
        <v>0.14000000000000001</v>
      </c>
      <c r="B39" s="70">
        <v>0.39</v>
      </c>
      <c r="C39" s="70">
        <v>0.64000000000000012</v>
      </c>
      <c r="D39" s="70">
        <v>0.89000000000000035</v>
      </c>
      <c r="E39" s="70">
        <v>1.1500000000000001</v>
      </c>
      <c r="F39" s="70">
        <v>1.4000000000000004</v>
      </c>
      <c r="G39" s="70">
        <v>1.6500000000000006</v>
      </c>
      <c r="H39" s="70">
        <v>1.9000000000000008</v>
      </c>
      <c r="I39" s="70">
        <v>2.1499999999999977</v>
      </c>
      <c r="J39" s="70">
        <v>2.3999999999999924</v>
      </c>
      <c r="K39" s="45" t="str">
        <f t="shared" ref="K39:T53" si="4">IF(LEN(X39)=0,"",1+ABS((X39*A39)/LEN(X39))+A39)</f>
        <v/>
      </c>
      <c r="L39" s="45" t="str">
        <f t="shared" si="4"/>
        <v/>
      </c>
      <c r="M39" s="45" t="str">
        <f t="shared" si="4"/>
        <v/>
      </c>
      <c r="N39" s="45" t="str">
        <f t="shared" si="4"/>
        <v/>
      </c>
      <c r="O39" s="45" t="str">
        <f t="shared" si="4"/>
        <v/>
      </c>
      <c r="P39" s="45" t="str">
        <f t="shared" si="4"/>
        <v/>
      </c>
      <c r="Q39" s="45" t="str">
        <f t="shared" si="4"/>
        <v/>
      </c>
      <c r="R39" s="45" t="str">
        <f t="shared" si="4"/>
        <v/>
      </c>
      <c r="S39" s="45" t="str">
        <f t="shared" si="4"/>
        <v/>
      </c>
      <c r="T39" s="45" t="str">
        <f t="shared" si="4"/>
        <v/>
      </c>
      <c r="U39" s="316" t="s">
        <v>2528</v>
      </c>
      <c r="V39" s="316"/>
      <c r="W39" s="128">
        <v>914</v>
      </c>
      <c r="X39" s="129"/>
      <c r="Y39" s="129"/>
      <c r="Z39" s="129"/>
      <c r="AA39" s="129"/>
      <c r="AB39" s="129"/>
      <c r="AC39" s="129"/>
      <c r="AD39" s="129"/>
      <c r="AE39" s="144" t="str">
        <f>IFERROR(IF(AND(X39,Y39,Z39,AA39,AB39,AC39,AD39)="","",SUM(X39,Y39,Z39,AA39,AB39,AC39,AD39)),"")</f>
        <v/>
      </c>
      <c r="AF39" s="129"/>
      <c r="AG39" s="144" t="str">
        <f>IFERROR(IF(AND(AE39,AF39)="","",IF(#REF!="Konsolidovani",SUM(AE39,AF39),"")),"")</f>
        <v/>
      </c>
    </row>
    <row r="40" spans="1:33" s="72" customFormat="1" ht="28.5" customHeight="1">
      <c r="A40" s="70">
        <v>0.15</v>
      </c>
      <c r="B40" s="70">
        <v>0.4</v>
      </c>
      <c r="C40" s="70">
        <v>0.65000000000000013</v>
      </c>
      <c r="D40" s="70">
        <v>0.90000000000000036</v>
      </c>
      <c r="E40" s="70">
        <v>1.1600000000000001</v>
      </c>
      <c r="F40" s="70">
        <v>1.4100000000000004</v>
      </c>
      <c r="G40" s="70">
        <v>1.6600000000000006</v>
      </c>
      <c r="H40" s="70">
        <v>1.9100000000000008</v>
      </c>
      <c r="I40" s="70">
        <v>2.1599999999999975</v>
      </c>
      <c r="J40" s="70">
        <v>2.4099999999999921</v>
      </c>
      <c r="K40" s="45" t="str">
        <f t="shared" si="4"/>
        <v/>
      </c>
      <c r="L40" s="45" t="str">
        <f t="shared" si="4"/>
        <v/>
      </c>
      <c r="M40" s="45" t="str">
        <f t="shared" si="4"/>
        <v/>
      </c>
      <c r="N40" s="45" t="str">
        <f t="shared" si="4"/>
        <v/>
      </c>
      <c r="O40" s="45" t="str">
        <f t="shared" si="4"/>
        <v/>
      </c>
      <c r="P40" s="45" t="str">
        <f t="shared" si="4"/>
        <v/>
      </c>
      <c r="Q40" s="45" t="str">
        <f t="shared" si="4"/>
        <v/>
      </c>
      <c r="R40" s="45" t="str">
        <f t="shared" si="4"/>
        <v/>
      </c>
      <c r="S40" s="45" t="str">
        <f t="shared" si="4"/>
        <v/>
      </c>
      <c r="T40" s="45" t="str">
        <f t="shared" si="4"/>
        <v/>
      </c>
      <c r="U40" s="316" t="s">
        <v>2529</v>
      </c>
      <c r="V40" s="316"/>
      <c r="W40" s="128">
        <v>915</v>
      </c>
      <c r="X40" s="129"/>
      <c r="Y40" s="129"/>
      <c r="Z40" s="129"/>
      <c r="AA40" s="129"/>
      <c r="AB40" s="129"/>
      <c r="AC40" s="129"/>
      <c r="AD40" s="129"/>
      <c r="AE40" s="144" t="str">
        <f>IFERROR(IF(AND(X40,Y40,Z40,AA40,AB40,AC40,AD40)="","",SUM(X40,Y40,Z40,AA40,AB40,AC40,AD40)),"")</f>
        <v/>
      </c>
      <c r="AF40" s="129"/>
      <c r="AG40" s="144" t="str">
        <f>IFERROR(IF(AND(AE40,AF40)="","",IF(#REF!="Konsolidovani",SUM(AE40,AF40),"")),"")</f>
        <v/>
      </c>
    </row>
    <row r="41" spans="1:33" s="71" customFormat="1" ht="28.5" customHeight="1">
      <c r="A41" s="70">
        <v>0.16</v>
      </c>
      <c r="B41" s="70">
        <v>0.41</v>
      </c>
      <c r="C41" s="70">
        <v>0.66000000000000014</v>
      </c>
      <c r="D41" s="70">
        <v>0.91000000000000036</v>
      </c>
      <c r="E41" s="70">
        <v>1.1700000000000002</v>
      </c>
      <c r="F41" s="70">
        <v>1.4200000000000004</v>
      </c>
      <c r="G41" s="70">
        <v>1.6700000000000006</v>
      </c>
      <c r="H41" s="70">
        <v>1.9200000000000008</v>
      </c>
      <c r="I41" s="70">
        <v>2.1699999999999973</v>
      </c>
      <c r="J41" s="70">
        <v>2.4199999999999919</v>
      </c>
      <c r="K41" s="45">
        <f t="shared" si="4"/>
        <v>17334.493333333332</v>
      </c>
      <c r="L41" s="45" t="str">
        <f t="shared" si="4"/>
        <v/>
      </c>
      <c r="M41" s="45">
        <f t="shared" si="4"/>
        <v>34376.660000000011</v>
      </c>
      <c r="N41" s="45" t="str">
        <f t="shared" si="4"/>
        <v/>
      </c>
      <c r="O41" s="45">
        <f t="shared" si="4"/>
        <v>8862.1900000000023</v>
      </c>
      <c r="P41" s="45" t="str">
        <f t="shared" si="4"/>
        <v/>
      </c>
      <c r="Q41" s="45">
        <f t="shared" si="4"/>
        <v>240215.47000000009</v>
      </c>
      <c r="R41" s="45">
        <f t="shared" si="4"/>
        <v>488260.01714285737</v>
      </c>
      <c r="S41" s="45" t="str">
        <f t="shared" si="4"/>
        <v/>
      </c>
      <c r="T41" s="45" t="str">
        <f t="shared" si="4"/>
        <v/>
      </c>
      <c r="U41" s="319" t="s">
        <v>2616</v>
      </c>
      <c r="V41" s="319"/>
      <c r="W41" s="119">
        <v>916</v>
      </c>
      <c r="X41" s="143">
        <f>IFERROR(IF(AND(X37,X39,X40)="","",SUM(X37,X39,X40)),"")</f>
        <v>650000</v>
      </c>
      <c r="Y41" s="143" t="str">
        <f t="shared" ref="Y41:AD41" si="5">IFERROR(IF(AND(Y37,Y39,Y40)="","",SUM(Y37,Y39,Y40)),"")</f>
        <v/>
      </c>
      <c r="Z41" s="143">
        <f t="shared" si="5"/>
        <v>312500</v>
      </c>
      <c r="AA41" s="143" t="str">
        <f t="shared" si="5"/>
        <v/>
      </c>
      <c r="AB41" s="143">
        <f t="shared" si="5"/>
        <v>-45436</v>
      </c>
      <c r="AC41" s="143" t="str">
        <f t="shared" si="5"/>
        <v/>
      </c>
      <c r="AD41" s="143">
        <f t="shared" si="5"/>
        <v>863040</v>
      </c>
      <c r="AE41" s="143">
        <f>IFERROR(IF(AND(X41,Y41,Z41,AA41,AB41,AC41,AD41)="","",SUM(X41,Y41,Z41,AA41,AB41,AC41,AD41)),"")</f>
        <v>1780104</v>
      </c>
      <c r="AF41" s="143" t="str">
        <f>IFERROR(IF(AND(AF37,AF39,AF40)="","",SUM(AF37,AF39,AF40)),"")</f>
        <v/>
      </c>
      <c r="AG41" s="144" t="str">
        <f>IFERROR(IF(AND(AE41,AF41)="","",IF(#REF!="Konsolidovani",SUM(AE41,AF41),"")),"")</f>
        <v/>
      </c>
    </row>
    <row r="42" spans="1:33" s="71" customFormat="1" ht="28.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130"/>
      <c r="V42" s="131"/>
      <c r="W42" s="137"/>
      <c r="X42" s="138"/>
      <c r="Y42" s="138"/>
      <c r="Z42" s="138"/>
      <c r="AA42" s="138"/>
      <c r="AB42" s="138"/>
      <c r="AC42" s="138"/>
      <c r="AD42" s="138"/>
      <c r="AE42" s="138"/>
      <c r="AF42" s="138"/>
      <c r="AG42" s="139"/>
    </row>
    <row r="43" spans="1:33" s="71" customFormat="1" ht="28.5" customHeight="1">
      <c r="A43" s="70">
        <v>0.17</v>
      </c>
      <c r="B43" s="70">
        <v>0.42</v>
      </c>
      <c r="C43" s="70">
        <v>0.67000000000000015</v>
      </c>
      <c r="D43" s="70">
        <v>0.92000000000000037</v>
      </c>
      <c r="E43" s="70">
        <v>1.1800000000000002</v>
      </c>
      <c r="F43" s="70">
        <v>1.4300000000000004</v>
      </c>
      <c r="G43" s="70">
        <v>1.6800000000000006</v>
      </c>
      <c r="H43" s="70">
        <v>1.9300000000000008</v>
      </c>
      <c r="I43" s="70">
        <v>2.1799999999999971</v>
      </c>
      <c r="J43" s="70">
        <v>2.4299999999999917</v>
      </c>
      <c r="K43" s="45" t="str">
        <f t="shared" si="4"/>
        <v/>
      </c>
      <c r="L43" s="45" t="str">
        <f t="shared" si="4"/>
        <v/>
      </c>
      <c r="M43" s="45" t="str">
        <f t="shared" si="4"/>
        <v/>
      </c>
      <c r="N43" s="45" t="str">
        <f t="shared" si="4"/>
        <v/>
      </c>
      <c r="O43" s="45" t="str">
        <f t="shared" si="4"/>
        <v/>
      </c>
      <c r="P43" s="45" t="str">
        <f t="shared" si="4"/>
        <v/>
      </c>
      <c r="Q43" s="45">
        <f t="shared" si="4"/>
        <v>67543.160000000018</v>
      </c>
      <c r="R43" s="45">
        <f t="shared" si="4"/>
        <v>77594.07666666669</v>
      </c>
      <c r="S43" s="45" t="str">
        <f t="shared" si="4"/>
        <v/>
      </c>
      <c r="T43" s="45" t="str">
        <f t="shared" si="4"/>
        <v/>
      </c>
      <c r="U43" s="316" t="s">
        <v>2530</v>
      </c>
      <c r="V43" s="316"/>
      <c r="W43" s="128">
        <v>917</v>
      </c>
      <c r="X43" s="129"/>
      <c r="Y43" s="129"/>
      <c r="Z43" s="129"/>
      <c r="AA43" s="129"/>
      <c r="AB43" s="129"/>
      <c r="AC43" s="129"/>
      <c r="AD43" s="129">
        <v>241216</v>
      </c>
      <c r="AE43" s="144">
        <f>IFERROR(IF(AND(X43,Y43,Z43,AA43,AB43,AC43,AD43)="","",SUM(X43,Y43,Z43,AA43,AB43,AC43,AD43)),"")</f>
        <v>241216</v>
      </c>
      <c r="AF43" s="129"/>
      <c r="AG43" s="144" t="str">
        <f>IFERROR(IF(AND(AE43,AF43)="","",IF(#REF!="Konsolidovani",SUM(AE43,AF43),"")),"")</f>
        <v/>
      </c>
    </row>
    <row r="44" spans="1:33" s="71" customFormat="1" ht="28.5" customHeight="1">
      <c r="A44" s="70">
        <v>0.18</v>
      </c>
      <c r="B44" s="70">
        <v>0.43</v>
      </c>
      <c r="C44" s="70">
        <v>0.68000000000000016</v>
      </c>
      <c r="D44" s="70">
        <v>0.93000000000000038</v>
      </c>
      <c r="E44" s="70">
        <v>1.1900000000000002</v>
      </c>
      <c r="F44" s="70">
        <v>1.4400000000000004</v>
      </c>
      <c r="G44" s="70">
        <v>1.6900000000000006</v>
      </c>
      <c r="H44" s="70">
        <v>1.9400000000000008</v>
      </c>
      <c r="I44" s="70">
        <v>2.1899999999999968</v>
      </c>
      <c r="J44" s="70">
        <v>2.4399999999999915</v>
      </c>
      <c r="K44" s="45" t="str">
        <f t="shared" si="4"/>
        <v/>
      </c>
      <c r="L44" s="45" t="str">
        <f t="shared" si="4"/>
        <v/>
      </c>
      <c r="M44" s="45" t="str">
        <f t="shared" si="4"/>
        <v/>
      </c>
      <c r="N44" s="45" t="str">
        <f t="shared" si="4"/>
        <v/>
      </c>
      <c r="O44" s="45" t="str">
        <f t="shared" si="4"/>
        <v/>
      </c>
      <c r="P44" s="45" t="str">
        <f t="shared" si="4"/>
        <v/>
      </c>
      <c r="Q44" s="45" t="str">
        <f t="shared" si="4"/>
        <v/>
      </c>
      <c r="R44" s="45" t="str">
        <f t="shared" si="4"/>
        <v/>
      </c>
      <c r="S44" s="45" t="str">
        <f t="shared" si="4"/>
        <v/>
      </c>
      <c r="T44" s="45" t="str">
        <f t="shared" si="4"/>
        <v/>
      </c>
      <c r="U44" s="316" t="s">
        <v>2531</v>
      </c>
      <c r="V44" s="316"/>
      <c r="W44" s="128">
        <v>918</v>
      </c>
      <c r="X44" s="129"/>
      <c r="Y44" s="129"/>
      <c r="Z44" s="129"/>
      <c r="AA44" s="129"/>
      <c r="AB44" s="129"/>
      <c r="AC44" s="129"/>
      <c r="AD44" s="129"/>
      <c r="AE44" s="144" t="str">
        <f>IFERROR(IF(AND(X44,Y44,Z44,AA44,AB44,AC44,AD44)="","",SUM(X44,Y44,Z44,AA44,AB44,AC44,AD44)),"")</f>
        <v/>
      </c>
      <c r="AF44" s="129"/>
      <c r="AG44" s="144" t="str">
        <f>IFERROR(IF(AND(AE44,AF44)="","",IF(#REF!="Konsolidovani",SUM(AE44,AF44),"")),"")</f>
        <v/>
      </c>
    </row>
    <row r="45" spans="1:33" s="71" customFormat="1" ht="28.5" customHeight="1">
      <c r="A45" s="70">
        <v>0.19</v>
      </c>
      <c r="B45" s="70">
        <v>0.44</v>
      </c>
      <c r="C45" s="70">
        <v>0.69000000000000017</v>
      </c>
      <c r="D45" s="70">
        <v>0.94000000000000039</v>
      </c>
      <c r="E45" s="70">
        <v>1.2000000000000002</v>
      </c>
      <c r="F45" s="70">
        <v>1.4500000000000004</v>
      </c>
      <c r="G45" s="70">
        <v>1.7000000000000006</v>
      </c>
      <c r="H45" s="70">
        <v>1.9500000000000008</v>
      </c>
      <c r="I45" s="70">
        <v>2.1999999999999966</v>
      </c>
      <c r="J45" s="70">
        <v>2.4499999999999913</v>
      </c>
      <c r="K45" s="45" t="str">
        <f t="shared" si="4"/>
        <v/>
      </c>
      <c r="L45" s="45" t="str">
        <f t="shared" si="4"/>
        <v/>
      </c>
      <c r="M45" s="45" t="str">
        <f t="shared" si="4"/>
        <v/>
      </c>
      <c r="N45" s="45" t="str">
        <f t="shared" si="4"/>
        <v/>
      </c>
      <c r="O45" s="45" t="str">
        <f t="shared" si="4"/>
        <v/>
      </c>
      <c r="P45" s="45" t="str">
        <f t="shared" si="4"/>
        <v/>
      </c>
      <c r="Q45" s="45">
        <f t="shared" si="4"/>
        <v>68347.233333333352</v>
      </c>
      <c r="R45" s="45">
        <f t="shared" si="4"/>
        <v>78398.150000000023</v>
      </c>
      <c r="S45" s="45" t="str">
        <f t="shared" si="4"/>
        <v/>
      </c>
      <c r="T45" s="45" t="str">
        <f t="shared" si="4"/>
        <v/>
      </c>
      <c r="U45" s="319" t="s">
        <v>2532</v>
      </c>
      <c r="V45" s="316"/>
      <c r="W45" s="119">
        <v>919</v>
      </c>
      <c r="X45" s="143" t="str">
        <f t="shared" ref="X45:AD45" si="6">IFERROR(IF(AND(X43,X44)="","",SUM(X43,X44)),"")</f>
        <v/>
      </c>
      <c r="Y45" s="143" t="str">
        <f t="shared" si="6"/>
        <v/>
      </c>
      <c r="Z45" s="143" t="str">
        <f t="shared" si="6"/>
        <v/>
      </c>
      <c r="AA45" s="143" t="str">
        <f t="shared" si="6"/>
        <v/>
      </c>
      <c r="AB45" s="143" t="str">
        <f t="shared" si="6"/>
        <v/>
      </c>
      <c r="AC45" s="143" t="str">
        <f t="shared" si="6"/>
        <v/>
      </c>
      <c r="AD45" s="143">
        <f t="shared" si="6"/>
        <v>241216</v>
      </c>
      <c r="AE45" s="143">
        <f>IFERROR(IF(AND(X45,Y45,Z45,AA45,AB45,AC45,AD45)="","",SUM(X45,Y45,Z45,AA45,AB45,AC45,AD45)),"")</f>
        <v>241216</v>
      </c>
      <c r="AF45" s="143" t="str">
        <f>IFERROR(IF(AND(AF43,AF44)="","",SUM(AF43,AF44)),"")</f>
        <v/>
      </c>
      <c r="AG45" s="144" t="str">
        <f>IFERROR(IF(AND(AE45,AF45)="","",IF(#REF!="Konsolidovani",SUM(AE45,AF45),"")),"")</f>
        <v/>
      </c>
    </row>
    <row r="46" spans="1:33" s="71" customFormat="1" ht="28.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135"/>
      <c r="V46" s="136"/>
      <c r="W46" s="137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</row>
    <row r="47" spans="1:33" s="71" customFormat="1" ht="28.5" customHeight="1">
      <c r="A47" s="70">
        <v>0.2</v>
      </c>
      <c r="B47" s="70">
        <v>0.45</v>
      </c>
      <c r="C47" s="70">
        <v>0.70000000000000018</v>
      </c>
      <c r="D47" s="70">
        <v>0.9500000000000004</v>
      </c>
      <c r="E47" s="70">
        <v>1.2100000000000002</v>
      </c>
      <c r="F47" s="70">
        <v>1.4600000000000004</v>
      </c>
      <c r="G47" s="70">
        <v>1.7100000000000006</v>
      </c>
      <c r="H47" s="70">
        <v>1.9600000000000009</v>
      </c>
      <c r="I47" s="70">
        <v>2.2099999999999964</v>
      </c>
      <c r="J47" s="70">
        <v>2.4599999999999911</v>
      </c>
      <c r="K47" s="45" t="str">
        <f t="shared" si="4"/>
        <v/>
      </c>
      <c r="L47" s="45" t="str">
        <f t="shared" si="4"/>
        <v/>
      </c>
      <c r="M47" s="45" t="str">
        <f t="shared" si="4"/>
        <v/>
      </c>
      <c r="N47" s="45" t="str">
        <f t="shared" si="4"/>
        <v/>
      </c>
      <c r="O47" s="45" t="str">
        <f t="shared" si="4"/>
        <v/>
      </c>
      <c r="P47" s="45" t="str">
        <f t="shared" si="4"/>
        <v/>
      </c>
      <c r="Q47" s="45" t="str">
        <f t="shared" si="4"/>
        <v/>
      </c>
      <c r="R47" s="45" t="str">
        <f t="shared" si="4"/>
        <v/>
      </c>
      <c r="S47" s="45" t="str">
        <f t="shared" si="4"/>
        <v/>
      </c>
      <c r="T47" s="45" t="str">
        <f t="shared" si="4"/>
        <v/>
      </c>
      <c r="U47" s="316" t="s">
        <v>2533</v>
      </c>
      <c r="V47" s="316"/>
      <c r="W47" s="128">
        <v>920</v>
      </c>
      <c r="X47" s="129"/>
      <c r="Y47" s="129"/>
      <c r="Z47" s="129"/>
      <c r="AA47" s="129"/>
      <c r="AB47" s="129"/>
      <c r="AC47" s="129"/>
      <c r="AD47" s="129"/>
      <c r="AE47" s="144" t="str">
        <f>IFERROR(IF(AND(X47,Y47,Z47,AA47,AB47,AC47,AD47)="","",SUM(X47,Y47,Z47,AA47,AB47,AC47,AD47)),"")</f>
        <v/>
      </c>
      <c r="AF47" s="129"/>
      <c r="AG47" s="144" t="str">
        <f>IFERROR(IF(AND(AE47,AF47)="","",IF(#REF!="Konsolidovani",SUM(AE47,AF47),"")),"")</f>
        <v/>
      </c>
    </row>
    <row r="48" spans="1:33" s="71" customFormat="1" ht="28.5" customHeight="1">
      <c r="A48" s="70">
        <v>0.21</v>
      </c>
      <c r="B48" s="70">
        <v>0.46</v>
      </c>
      <c r="C48" s="70">
        <v>0.71000000000000019</v>
      </c>
      <c r="D48" s="70">
        <v>0.96000000000000041</v>
      </c>
      <c r="E48" s="70">
        <v>1.2200000000000002</v>
      </c>
      <c r="F48" s="70">
        <v>1.4700000000000004</v>
      </c>
      <c r="G48" s="70">
        <v>1.7200000000000006</v>
      </c>
      <c r="H48" s="70">
        <v>1.9700000000000009</v>
      </c>
      <c r="I48" s="70">
        <v>2.2199999999999962</v>
      </c>
      <c r="J48" s="70">
        <v>2.4699999999999909</v>
      </c>
      <c r="K48" s="45" t="str">
        <f t="shared" si="4"/>
        <v/>
      </c>
      <c r="L48" s="45" t="str">
        <f t="shared" si="4"/>
        <v/>
      </c>
      <c r="M48" s="45" t="str">
        <f t="shared" si="4"/>
        <v/>
      </c>
      <c r="N48" s="45" t="str">
        <f t="shared" si="4"/>
        <v/>
      </c>
      <c r="O48" s="45" t="str">
        <f t="shared" si="4"/>
        <v/>
      </c>
      <c r="P48" s="45" t="str">
        <f t="shared" si="4"/>
        <v/>
      </c>
      <c r="Q48" s="45" t="str">
        <f t="shared" si="4"/>
        <v/>
      </c>
      <c r="R48" s="45" t="str">
        <f t="shared" si="4"/>
        <v/>
      </c>
      <c r="S48" s="45" t="str">
        <f t="shared" si="4"/>
        <v/>
      </c>
      <c r="T48" s="45" t="str">
        <f t="shared" si="4"/>
        <v/>
      </c>
      <c r="U48" s="316" t="s">
        <v>2534</v>
      </c>
      <c r="V48" s="316"/>
      <c r="W48" s="128">
        <v>921</v>
      </c>
      <c r="X48" s="129"/>
      <c r="Y48" s="129"/>
      <c r="Z48" s="129"/>
      <c r="AA48" s="129"/>
      <c r="AB48" s="129"/>
      <c r="AC48" s="129"/>
      <c r="AD48" s="129"/>
      <c r="AE48" s="144" t="str">
        <f>IFERROR(IF(AND(X48,Y48,Z48,AA48,AB48,AC48,AD48)="","",SUM(X48,Y48,Z48,AA48,AB48,AC48,AD48)),"")</f>
        <v/>
      </c>
      <c r="AF48" s="129"/>
      <c r="AG48" s="144" t="str">
        <f>IFERROR(IF(AND(AE48,AF48)="","",IF(#REF!="Konsolidovani",SUM(AE48,AF48),"")),"")</f>
        <v/>
      </c>
    </row>
    <row r="49" spans="1:33" s="71" customFormat="1" ht="28.5" customHeight="1">
      <c r="A49" s="70">
        <v>0.22</v>
      </c>
      <c r="B49" s="70">
        <v>0.47</v>
      </c>
      <c r="C49" s="70">
        <v>0.7200000000000002</v>
      </c>
      <c r="D49" s="70">
        <v>0.97000000000000042</v>
      </c>
      <c r="E49" s="70">
        <v>1.2300000000000002</v>
      </c>
      <c r="F49" s="70">
        <v>1.4800000000000004</v>
      </c>
      <c r="G49" s="70">
        <v>1.7300000000000006</v>
      </c>
      <c r="H49" s="70">
        <v>1.9800000000000009</v>
      </c>
      <c r="I49" s="70">
        <v>2.229999999999996</v>
      </c>
      <c r="J49" s="70">
        <v>2.4799999999999907</v>
      </c>
      <c r="K49" s="45" t="str">
        <f t="shared" si="4"/>
        <v/>
      </c>
      <c r="L49" s="45" t="str">
        <f t="shared" si="4"/>
        <v/>
      </c>
      <c r="M49" s="45" t="str">
        <f t="shared" si="4"/>
        <v/>
      </c>
      <c r="N49" s="45" t="str">
        <f t="shared" si="4"/>
        <v/>
      </c>
      <c r="O49" s="45" t="str">
        <f t="shared" si="4"/>
        <v/>
      </c>
      <c r="P49" s="45" t="str">
        <f t="shared" si="4"/>
        <v/>
      </c>
      <c r="Q49" s="45">
        <f t="shared" si="4"/>
        <v>173002.73000000007</v>
      </c>
      <c r="R49" s="45">
        <f t="shared" si="4"/>
        <v>198002.9800000001</v>
      </c>
      <c r="S49" s="45" t="str">
        <f t="shared" si="4"/>
        <v/>
      </c>
      <c r="T49" s="45" t="str">
        <f t="shared" si="4"/>
        <v/>
      </c>
      <c r="U49" s="316" t="s">
        <v>2535</v>
      </c>
      <c r="V49" s="316"/>
      <c r="W49" s="128">
        <v>922</v>
      </c>
      <c r="X49" s="129"/>
      <c r="Y49" s="129"/>
      <c r="Z49" s="129"/>
      <c r="AA49" s="129"/>
      <c r="AB49" s="129"/>
      <c r="AC49" s="129"/>
      <c r="AD49" s="129">
        <v>600000</v>
      </c>
      <c r="AE49" s="144">
        <f>IFERROR(IF(AND(X49,Y49,Z49,AA49,AB49,AC49,AD49)="","",SUM(X49,Y49,Z49,AA49,AB49,AC49,AD49)),"")</f>
        <v>600000</v>
      </c>
      <c r="AF49" s="129"/>
      <c r="AG49" s="144" t="str">
        <f>IFERROR(IF(AND(AE49,AF49)="","",IF(#REF!="Konsolidovani",SUM(AE49,AF49),"")),"")</f>
        <v/>
      </c>
    </row>
    <row r="50" spans="1:33" s="71" customFormat="1" ht="28.5" customHeight="1">
      <c r="A50" s="70">
        <v>0.23</v>
      </c>
      <c r="B50" s="70">
        <v>0.48</v>
      </c>
      <c r="C50" s="70">
        <v>0.7300000000000002</v>
      </c>
      <c r="D50" s="70">
        <v>0.98000000000000043</v>
      </c>
      <c r="E50" s="70">
        <v>1.2400000000000002</v>
      </c>
      <c r="F50" s="70">
        <v>1.4900000000000004</v>
      </c>
      <c r="G50" s="70">
        <v>1.7400000000000007</v>
      </c>
      <c r="H50" s="70">
        <v>1.9900000000000009</v>
      </c>
      <c r="I50" s="70">
        <v>2.2399999999999958</v>
      </c>
      <c r="J50" s="70">
        <v>2.4899999999999904</v>
      </c>
      <c r="K50" s="45" t="str">
        <f t="shared" si="4"/>
        <v/>
      </c>
      <c r="L50" s="45" t="str">
        <f t="shared" si="4"/>
        <v/>
      </c>
      <c r="M50" s="45" t="str">
        <f t="shared" si="4"/>
        <v/>
      </c>
      <c r="N50" s="45" t="str">
        <f t="shared" si="4"/>
        <v/>
      </c>
      <c r="O50" s="45" t="str">
        <f t="shared" si="4"/>
        <v/>
      </c>
      <c r="P50" s="45" t="str">
        <f t="shared" si="4"/>
        <v/>
      </c>
      <c r="Q50" s="45" t="str">
        <f t="shared" si="4"/>
        <v/>
      </c>
      <c r="R50" s="45" t="str">
        <f t="shared" si="4"/>
        <v/>
      </c>
      <c r="S50" s="45" t="str">
        <f t="shared" si="4"/>
        <v/>
      </c>
      <c r="T50" s="45" t="str">
        <f t="shared" si="4"/>
        <v/>
      </c>
      <c r="U50" s="127" t="s">
        <v>2536</v>
      </c>
      <c r="V50" s="127"/>
      <c r="W50" s="128">
        <v>923</v>
      </c>
      <c r="X50" s="129"/>
      <c r="Y50" s="129"/>
      <c r="Z50" s="129"/>
      <c r="AA50" s="129"/>
      <c r="AB50" s="129"/>
      <c r="AC50" s="129"/>
      <c r="AD50" s="129"/>
      <c r="AE50" s="144" t="str">
        <f>IFERROR(IF(AND(X50,Y50,Z50,AA50,AB50,AC50,AD50)="","",SUM(X50,Y50,Z50,AA50,AB50,AC50,AD50)),"")</f>
        <v/>
      </c>
      <c r="AF50" s="129"/>
      <c r="AG50" s="144" t="str">
        <f>IFERROR(IF(AND(AE50,AF50)="","",IF(#REF!="Konsolidovani",SUM(AE50,AF50),"")),"")</f>
        <v/>
      </c>
    </row>
    <row r="51" spans="1:33" s="71" customFormat="1" ht="28.5" customHeight="1">
      <c r="A51" s="70">
        <v>0.24</v>
      </c>
      <c r="B51" s="70">
        <v>0.49</v>
      </c>
      <c r="C51" s="70">
        <v>0.74000000000000021</v>
      </c>
      <c r="D51" s="70">
        <v>0.99000000000000044</v>
      </c>
      <c r="E51" s="70">
        <v>1.2500000000000002</v>
      </c>
      <c r="F51" s="70">
        <v>1.5000000000000004</v>
      </c>
      <c r="G51" s="70">
        <v>1.7500000000000007</v>
      </c>
      <c r="H51" s="70">
        <v>2.0000000000000009</v>
      </c>
      <c r="I51" s="70">
        <v>2.2499999999999956</v>
      </c>
      <c r="J51" s="70">
        <v>2.4999999999999902</v>
      </c>
      <c r="K51" s="45" t="str">
        <f t="shared" si="4"/>
        <v/>
      </c>
      <c r="L51" s="45" t="str">
        <f t="shared" si="4"/>
        <v/>
      </c>
      <c r="M51" s="45">
        <f t="shared" si="4"/>
        <v>15858.88285714286</v>
      </c>
      <c r="N51" s="45">
        <f t="shared" si="4"/>
        <v>2.9800000000000009</v>
      </c>
      <c r="O51" s="45" t="str">
        <f t="shared" si="4"/>
        <v/>
      </c>
      <c r="P51" s="45" t="str">
        <f t="shared" si="4"/>
        <v/>
      </c>
      <c r="Q51" s="45">
        <f t="shared" si="4"/>
        <v>43752.750000000022</v>
      </c>
      <c r="R51" s="45">
        <f t="shared" si="4"/>
        <v>5.0000000000000018</v>
      </c>
      <c r="S51" s="45" t="str">
        <f t="shared" si="4"/>
        <v/>
      </c>
      <c r="T51" s="45" t="str">
        <f t="shared" si="4"/>
        <v/>
      </c>
      <c r="U51" s="127" t="s">
        <v>2537</v>
      </c>
      <c r="V51" s="127"/>
      <c r="W51" s="128">
        <v>924</v>
      </c>
      <c r="X51" s="129"/>
      <c r="Y51" s="129"/>
      <c r="Z51" s="129">
        <v>-150000</v>
      </c>
      <c r="AA51" s="129">
        <v>1</v>
      </c>
      <c r="AB51" s="129"/>
      <c r="AC51" s="129"/>
      <c r="AD51" s="129">
        <v>150000</v>
      </c>
      <c r="AE51" s="144">
        <f>IFERROR(IF(AND(X51,Y51,Z51,AA51,AB51,AC51,AD51)="","",SUM(X51,Y51,Z51,AA51,AB51,AC51,AD51)),"")</f>
        <v>1</v>
      </c>
      <c r="AF51" s="129"/>
      <c r="AG51" s="144" t="str">
        <f>IFERROR(IF(AND(AE51,AF51)="","",IF(#REF!="Konsolidovani",SUM(AE51,AF51),"")),"")</f>
        <v/>
      </c>
    </row>
    <row r="52" spans="1:33" s="71" customFormat="1" ht="28.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135"/>
      <c r="V52" s="136"/>
      <c r="W52" s="137"/>
      <c r="X52" s="138"/>
      <c r="Y52" s="138"/>
      <c r="Z52" s="138"/>
      <c r="AA52" s="138"/>
      <c r="AB52" s="138"/>
      <c r="AC52" s="138"/>
      <c r="AD52" s="138"/>
      <c r="AE52" s="138"/>
      <c r="AF52" s="138"/>
      <c r="AG52" s="139"/>
    </row>
    <row r="53" spans="1:33" s="72" customFormat="1" ht="28.5" customHeight="1">
      <c r="A53" s="70">
        <v>0.25</v>
      </c>
      <c r="B53" s="70">
        <v>0.5</v>
      </c>
      <c r="C53" s="70">
        <v>0.75000000000000022</v>
      </c>
      <c r="D53" s="70">
        <v>1.01</v>
      </c>
      <c r="E53" s="70">
        <v>1.2600000000000002</v>
      </c>
      <c r="F53" s="70">
        <v>1.5100000000000005</v>
      </c>
      <c r="G53" s="70">
        <v>1.7600000000000007</v>
      </c>
      <c r="H53" s="70">
        <v>2.0100000000000007</v>
      </c>
      <c r="I53" s="70">
        <v>2.2599999999999953</v>
      </c>
      <c r="J53" s="70">
        <v>2.50999999999999</v>
      </c>
      <c r="K53" s="103">
        <f t="shared" si="4"/>
        <v>27084.583333333332</v>
      </c>
      <c r="L53" s="103" t="str">
        <f t="shared" si="4"/>
        <v/>
      </c>
      <c r="M53" s="103">
        <f t="shared" si="4"/>
        <v>20314.250000000004</v>
      </c>
      <c r="N53" s="103">
        <f t="shared" si="4"/>
        <v>3.0199999999999996</v>
      </c>
      <c r="O53" s="103">
        <f t="shared" si="4"/>
        <v>9543.8200000000015</v>
      </c>
      <c r="P53" s="103" t="str">
        <f t="shared" si="4"/>
        <v/>
      </c>
      <c r="Q53" s="103">
        <f t="shared" si="4"/>
        <v>191917.85333333342</v>
      </c>
      <c r="R53" s="103">
        <f t="shared" si="4"/>
        <v>408125.18285714299</v>
      </c>
      <c r="S53" s="103" t="str">
        <f t="shared" si="4"/>
        <v/>
      </c>
      <c r="T53" s="103" t="str">
        <f t="shared" si="4"/>
        <v/>
      </c>
      <c r="U53" s="318" t="s">
        <v>2615</v>
      </c>
      <c r="V53" s="318"/>
      <c r="W53" s="119">
        <v>925</v>
      </c>
      <c r="X53" s="143">
        <f>IFERROR(IF(AND(X41,X45,X47,X48,X49,X50,X51)="","",SUM(X41,X45,X47)-SUM(X48)-SUM(X49)+SUM(X50,X51)),"")</f>
        <v>650000</v>
      </c>
      <c r="Y53" s="143" t="str">
        <f>IFERROR(IF(AND(Y41,Y45,Y47,Y48,Y49,Y50,Y51)="","",SUM(Y41,Y45,Y47)-SUM(Y48)-SUM(Y49)+SUM(Y50,Y51)),"")</f>
        <v/>
      </c>
      <c r="Z53" s="143">
        <f t="shared" ref="Z53:AD53" si="7">IFERROR(IF(AND(Z41,Z45,Z47,Z48,Z49,Z50,Z51)="","",SUM(Z41,Z45,Z47)-SUM(Z48)-SUM(Z49)+SUM(Z50,Z51)),"")</f>
        <v>162500</v>
      </c>
      <c r="AA53" s="143">
        <f t="shared" si="7"/>
        <v>1</v>
      </c>
      <c r="AB53" s="143">
        <f t="shared" si="7"/>
        <v>-45436</v>
      </c>
      <c r="AC53" s="143" t="str">
        <f t="shared" si="7"/>
        <v/>
      </c>
      <c r="AD53" s="143">
        <f t="shared" si="7"/>
        <v>654256</v>
      </c>
      <c r="AE53" s="143">
        <f>IFERROR(IF(AND(X53,Y53,Z53,AA53,AB53,AC53,AD53)="","",SUM(X53,Y53,Z53,AA53,AB53,AC53,AD53)),"")</f>
        <v>1421321</v>
      </c>
      <c r="AF53" s="143" t="str">
        <f>IFERROR(IF(AND(AF41,AF45,AF47,AF48,AF49,AF50,AF51)="","",SUM(AF41,AF45,AF47)-SUM(AF48)-SUM(AF49)+SUM(AF50,AF51)),"")</f>
        <v/>
      </c>
      <c r="AG53" s="143" t="str">
        <f>IFERROR(IF(AND(AE53,AF53)="","",IF(#REF!="Konsolidovani",SUM(AE53,AF53),"")),"")</f>
        <v/>
      </c>
    </row>
    <row r="54" spans="1:33" ht="19.5" customHeight="1">
      <c r="K54" s="239">
        <f>IF(ISERROR(ABS(LOG(ABS(SUM(K22:K53)),EXP(3)))),"",ABS(LOG(ABS(SUM(K22:K53)),EXP(3))))</f>
        <v>3.6884742947881057</v>
      </c>
      <c r="L54" s="239" t="str">
        <f t="shared" ref="L54:T54" si="8">IF(ISERROR(ABS(LOG(ABS(SUM(L22:L53)),EXP(3)))),"",ABS(LOG(ABS(SUM(L22:L53)),EXP(3))))</f>
        <v/>
      </c>
      <c r="M54" s="239">
        <f t="shared" si="8"/>
        <v>3.9902316725033202</v>
      </c>
      <c r="N54" s="239">
        <f t="shared" si="8"/>
        <v>0.59725315640935162</v>
      </c>
      <c r="O54" s="239">
        <f t="shared" si="8"/>
        <v>3.5601766317147163</v>
      </c>
      <c r="P54" s="239" t="str">
        <f t="shared" si="8"/>
        <v/>
      </c>
      <c r="Q54" s="239">
        <f t="shared" si="8"/>
        <v>4.7962815379588095</v>
      </c>
      <c r="R54" s="239">
        <f t="shared" si="8"/>
        <v>4.9799985985796633</v>
      </c>
      <c r="S54" s="239" t="str">
        <f t="shared" si="8"/>
        <v/>
      </c>
      <c r="T54" s="239" t="str">
        <f t="shared" si="8"/>
        <v/>
      </c>
      <c r="U54" s="73"/>
      <c r="V54" s="73"/>
      <c r="W54" s="74"/>
      <c r="X54" s="75"/>
      <c r="Y54" s="75"/>
      <c r="Z54" s="75"/>
      <c r="AA54" s="75"/>
      <c r="AB54" s="75"/>
      <c r="AC54" s="75"/>
      <c r="AD54" s="75"/>
      <c r="AE54" s="76"/>
      <c r="AF54" s="75"/>
      <c r="AG54" s="75"/>
    </row>
    <row r="55" spans="1:33" ht="12.75" customHeight="1"/>
    <row r="56" spans="1:33">
      <c r="U56" s="262" t="s">
        <v>2149</v>
      </c>
      <c r="AF56" s="263" t="s">
        <v>2151</v>
      </c>
      <c r="AG56" s="269" t="s">
        <v>2150</v>
      </c>
    </row>
    <row r="57" spans="1:33">
      <c r="U57" s="320" t="str">
        <f>OP!C45</f>
        <v>Sarajevo, 27.02.2025</v>
      </c>
      <c r="V57" s="320"/>
      <c r="AG57" s="274" t="str">
        <f>OP!AJ45</f>
        <v>Dženan Prevljak</v>
      </c>
    </row>
  </sheetData>
  <sheetProtection algorithmName="SHA-512" hashValue="khUoTGtA/MjTo/+IijkPOteV9qMlNF6hLohK8K+tgH2Q4GSVXWRO9jLmhNpeU3/NkodbbcEUmHk9xwA0Cv+0yw==" saltValue="9iAhDMa/W00c7jpC8SpIpg==" spinCount="100000" sheet="1" objects="1" scenarios="1"/>
  <protectedRanges>
    <protectedRange sqref="U53:V53" name="Range6"/>
    <protectedRange sqref="U37:V37" name="Range4"/>
    <protectedRange sqref="U22:V22" name="Range2"/>
    <protectedRange sqref="U13:AG13" name="Range1"/>
    <protectedRange sqref="U25:V25" name="Range3"/>
    <protectedRange sqref="U41:V41" name="Range5"/>
  </protectedRanges>
  <mergeCells count="46">
    <mergeCell ref="U57:V57"/>
    <mergeCell ref="V3:Y3"/>
    <mergeCell ref="V5:Y5"/>
    <mergeCell ref="V7:Y7"/>
    <mergeCell ref="V9:Y9"/>
    <mergeCell ref="V11:Y11"/>
    <mergeCell ref="U53:V53"/>
    <mergeCell ref="U35:V35"/>
    <mergeCell ref="U37:V37"/>
    <mergeCell ref="U39:V39"/>
    <mergeCell ref="U40:V40"/>
    <mergeCell ref="U41:V41"/>
    <mergeCell ref="U43:V43"/>
    <mergeCell ref="U44:V44"/>
    <mergeCell ref="U45:V45"/>
    <mergeCell ref="U47:V47"/>
    <mergeCell ref="U48:V48"/>
    <mergeCell ref="U49:V49"/>
    <mergeCell ref="U34:V34"/>
    <mergeCell ref="U21:V21"/>
    <mergeCell ref="U22:V22"/>
    <mergeCell ref="U23:V23"/>
    <mergeCell ref="U24:V24"/>
    <mergeCell ref="U25:V25"/>
    <mergeCell ref="U27:V27"/>
    <mergeCell ref="U28:V28"/>
    <mergeCell ref="U29:V29"/>
    <mergeCell ref="U31:V31"/>
    <mergeCell ref="U32:V32"/>
    <mergeCell ref="U33:V33"/>
    <mergeCell ref="U13:AG13"/>
    <mergeCell ref="AC7:AG7"/>
    <mergeCell ref="U12:AG12"/>
    <mergeCell ref="V1:X1"/>
    <mergeCell ref="U15:V20"/>
    <mergeCell ref="W15:W20"/>
    <mergeCell ref="X15:AC15"/>
    <mergeCell ref="AD15:AD20"/>
    <mergeCell ref="AE15:AE20"/>
    <mergeCell ref="AG15:AG20"/>
    <mergeCell ref="Y16:Y20"/>
    <mergeCell ref="Z16:Z20"/>
    <mergeCell ref="AA16:AA20"/>
    <mergeCell ref="AB16:AB20"/>
    <mergeCell ref="AC16:AC20"/>
    <mergeCell ref="AF15:AF20"/>
  </mergeCells>
  <conditionalFormatting sqref="U8:U11">
    <cfRule type="containsText" dxfId="17" priority="8" operator="containsText" text="Obrazac prazan">
      <formula>NOT(ISERROR(SEARCH("Obrazac prazan",U8)))</formula>
    </cfRule>
  </conditionalFormatting>
  <conditionalFormatting sqref="U56">
    <cfRule type="expression" dxfId="16" priority="2">
      <formula>OR(LEFT(#REF!,5)="Reviz",LEFT(#REF!,6)="Izjava")</formula>
    </cfRule>
  </conditionalFormatting>
  <conditionalFormatting sqref="U2:AG2 U3:V3 Z3:AG3 U4:AG4 U5:V5 Z5:AG5 U6:AG6 U7:V7 Z7:AG7 U8:Y8 AA8:AB11 AG8:AG11 U9:V9 U10:Y10 U11:V11 U12:AG54">
    <cfRule type="expression" dxfId="15" priority="6">
      <formula>OR(LEFT(#REF!,5)="Reviz",LEFT(#REF!,6)="Izjava")</formula>
    </cfRule>
  </conditionalFormatting>
  <conditionalFormatting sqref="AF56:AG56">
    <cfRule type="expression" dxfId="14" priority="1">
      <formula>OR(LEFT(#REF!,5)="Reviz",LEFT(#REF!,6)="Izjava")</formula>
    </cfRule>
  </conditionalFormatting>
  <dataValidations count="1">
    <dataValidation type="whole" allowBlank="1" showInputMessage="1" showErrorMessage="1" sqref="X27:AF29 X31:AF35 X47:AF51 X39:AF41 X43:AF45 X22:AF25" xr:uid="{7F149976-F6E7-4323-9F44-4E3E39144868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scale="37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  <ignoredErrors>
    <ignoredError sqref="AE25 AE29 AE37 AE41 AE45 AE5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3BE3-D4B0-458B-89F9-D96FE0E77753}">
  <sheetPr>
    <tabColor rgb="FF0F932E"/>
  </sheetPr>
  <dimension ref="A1:AIJ60"/>
  <sheetViews>
    <sheetView showGridLines="0" view="pageLayout" topLeftCell="B22" zoomScale="80" zoomScaleNormal="100" zoomScalePageLayoutView="80" workbookViewId="0">
      <selection activeCell="C16" sqref="C16:R16"/>
    </sheetView>
  </sheetViews>
  <sheetFormatPr defaultColWidth="2.5703125" defaultRowHeight="15.7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>
      <c r="C1" s="339" t="str">
        <f>BS!E1</f>
        <v>Društvo za upravljanje fondovima "ASA ASSET MANAGEMENT" d.o.o.Sarajevo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241"/>
      <c r="T1" s="241"/>
      <c r="U1" s="241"/>
      <c r="V1" s="241"/>
      <c r="W1" s="241"/>
      <c r="AA1" s="82"/>
      <c r="AF1" s="80"/>
      <c r="AG1" s="80"/>
      <c r="AH1" s="261"/>
      <c r="AI1" s="80"/>
      <c r="AJ1" s="253"/>
      <c r="AK1" s="279" t="s">
        <v>2541</v>
      </c>
      <c r="AL1" s="280"/>
      <c r="AM1" s="280"/>
      <c r="AN1" s="280"/>
      <c r="AO1" s="280"/>
      <c r="AP1" s="280"/>
      <c r="AQ1" s="280"/>
    </row>
    <row r="2" spans="1:920" s="81" customFormat="1" ht="14.25" customHeight="1">
      <c r="C2" s="266" t="s">
        <v>2539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1"/>
      <c r="AI2" s="80"/>
      <c r="AJ2" s="253"/>
      <c r="AK2" s="323" t="s">
        <v>2586</v>
      </c>
      <c r="AL2" s="323"/>
      <c r="AM2" s="323"/>
      <c r="AN2" s="323"/>
      <c r="AO2" s="323"/>
      <c r="AP2" s="323"/>
      <c r="AQ2" s="323"/>
    </row>
    <row r="3" spans="1:920" s="81" customFormat="1" ht="15" customHeight="1">
      <c r="B3" s="266"/>
      <c r="C3" s="339" t="str">
        <f>BS!E3</f>
        <v>Sarajevo-Novi Grad, Bulevar Meše Selimovića br.16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266"/>
      <c r="T3" s="266"/>
      <c r="U3" s="266"/>
      <c r="V3" s="266"/>
      <c r="W3" s="266"/>
      <c r="AA3" s="82"/>
      <c r="AF3" s="80"/>
      <c r="AG3" s="80"/>
      <c r="AH3" s="261"/>
      <c r="AI3" s="80"/>
      <c r="AJ3" s="253"/>
      <c r="AK3" s="265"/>
      <c r="AL3" s="264"/>
      <c r="AM3" s="264"/>
      <c r="AN3" s="264"/>
      <c r="AO3" s="264"/>
      <c r="AP3" s="264"/>
      <c r="AQ3" s="264"/>
    </row>
    <row r="4" spans="1:920" s="80" customFormat="1" ht="15" customHeight="1">
      <c r="C4" s="266" t="s">
        <v>2540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73"/>
      <c r="AD4" s="273"/>
      <c r="AE4" s="273"/>
      <c r="AF4" s="273"/>
      <c r="AG4" s="273"/>
      <c r="AH4" s="273"/>
      <c r="AI4" s="81"/>
      <c r="AJ4" s="253"/>
      <c r="AK4" s="281"/>
      <c r="AL4" s="281"/>
      <c r="AM4" s="281"/>
      <c r="AN4" s="281"/>
      <c r="AO4" s="281"/>
      <c r="AP4" s="281"/>
      <c r="AQ4" s="281"/>
    </row>
    <row r="5" spans="1:920" s="80" customFormat="1" ht="15" customHeight="1">
      <c r="C5" s="297" t="str">
        <f>BS!E5</f>
        <v>66.30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0"/>
      <c r="AD5" s="260"/>
      <c r="AE5" s="260"/>
      <c r="AF5" s="260"/>
      <c r="AG5" s="260"/>
      <c r="AH5" s="260"/>
      <c r="AI5" s="81"/>
      <c r="AJ5" s="253"/>
      <c r="AK5" s="260"/>
      <c r="AL5" s="260"/>
      <c r="AM5" s="260"/>
      <c r="AN5" s="260"/>
      <c r="AO5" s="260"/>
      <c r="AP5" s="260"/>
      <c r="AQ5" s="260"/>
    </row>
    <row r="6" spans="1:920" s="80" customFormat="1" ht="15" customHeight="1">
      <c r="C6" s="271" t="s">
        <v>7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0"/>
      <c r="AD6" s="260"/>
      <c r="AE6" s="260"/>
      <c r="AF6" s="260"/>
      <c r="AG6" s="260"/>
      <c r="AH6" s="260"/>
      <c r="AI6" s="81"/>
      <c r="AJ6" s="253"/>
      <c r="AK6" s="260"/>
      <c r="AL6" s="260"/>
      <c r="AM6" s="260"/>
      <c r="AN6" s="260"/>
      <c r="AO6" s="260"/>
      <c r="AP6" s="260"/>
      <c r="AQ6" s="260"/>
    </row>
    <row r="7" spans="1:920" s="80" customFormat="1" ht="15" customHeight="1">
      <c r="C7" s="339" t="str">
        <f>BS!E7</f>
        <v>4200052540007</v>
      </c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0"/>
      <c r="AD7" s="260"/>
      <c r="AE7" s="260"/>
      <c r="AF7" s="260"/>
      <c r="AG7" s="260"/>
      <c r="AH7" s="260"/>
      <c r="AI7" s="81"/>
      <c r="AJ7" s="253"/>
      <c r="AK7" s="260"/>
      <c r="AL7" s="260"/>
      <c r="AM7" s="260"/>
      <c r="AN7" s="260"/>
      <c r="AO7" s="260"/>
      <c r="AP7" s="260"/>
      <c r="AQ7" s="260"/>
    </row>
    <row r="8" spans="1:920">
      <c r="C8" s="271" t="s">
        <v>1970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</row>
    <row r="9" spans="1:920">
      <c r="C9" s="339" t="str">
        <f>BS!E9</f>
        <v>65-01-0034-11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</row>
    <row r="10" spans="1:920" ht="21" customHeight="1">
      <c r="C10" s="271" t="s">
        <v>2546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</row>
    <row r="11" spans="1:920" s="46" customFormat="1" ht="21" customHeight="1">
      <c r="A11" s="45"/>
      <c r="B11" s="45"/>
      <c r="C11" s="326" t="s">
        <v>2587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</row>
    <row r="12" spans="1:920" s="46" customFormat="1" ht="21" customHeight="1">
      <c r="A12" s="45"/>
      <c r="B12" s="45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</row>
    <row r="13" spans="1:920">
      <c r="C13" s="87"/>
      <c r="AJ13" s="253"/>
    </row>
    <row r="14" spans="1:920" ht="15.75" customHeight="1">
      <c r="C14" s="331" t="s">
        <v>2588</v>
      </c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3"/>
      <c r="S14" s="331" t="s">
        <v>2589</v>
      </c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3"/>
    </row>
    <row r="15" spans="1:920">
      <c r="C15" s="334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6"/>
      <c r="S15" s="334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6"/>
    </row>
    <row r="16" spans="1:920" s="88" customFormat="1">
      <c r="A16" s="77">
        <v>0.01</v>
      </c>
      <c r="B16" s="77" t="str">
        <f>IF(LEN(Y16)=0,"",1+ABS((Y16*A16)/LEN(Y16))+A16)</f>
        <v/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</row>
    <row r="17" spans="1:43" s="88" customFormat="1">
      <c r="A17" s="77"/>
      <c r="B17" s="77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</row>
    <row r="18" spans="1:43" s="88" customFormat="1">
      <c r="A18" s="77"/>
      <c r="B18" s="77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</row>
    <row r="19" spans="1:43" s="88" customFormat="1">
      <c r="A19" s="77"/>
      <c r="B19" s="77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</row>
    <row r="20" spans="1:43" s="88" customFormat="1">
      <c r="A20" s="77"/>
      <c r="B20" s="77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</row>
    <row r="21" spans="1:43" s="88" customFormat="1">
      <c r="A21" s="77"/>
      <c r="B21" s="77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</row>
    <row r="22" spans="1:43" s="88" customFormat="1">
      <c r="A22" s="77"/>
      <c r="B22" s="77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</row>
    <row r="23" spans="1:43" s="88" customFormat="1">
      <c r="A23" s="77"/>
      <c r="B23" s="77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</row>
    <row r="24" spans="1:43" s="88" customFormat="1">
      <c r="A24" s="77"/>
      <c r="B24" s="77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</row>
    <row r="25" spans="1:43" s="88" customFormat="1">
      <c r="A25" s="77"/>
      <c r="B25" s="77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</row>
    <row r="26" spans="1:43" s="88" customFormat="1">
      <c r="A26" s="77"/>
      <c r="B26" s="77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</row>
    <row r="27" spans="1:43" s="88" customFormat="1">
      <c r="A27" s="77"/>
      <c r="B27" s="77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</row>
    <row r="28" spans="1:43" s="88" customFormat="1">
      <c r="A28" s="77"/>
      <c r="B28" s="77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</row>
    <row r="29" spans="1:43" s="88" customFormat="1">
      <c r="A29" s="77"/>
      <c r="B29" s="77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</row>
    <row r="30" spans="1:43" s="88" customFormat="1">
      <c r="A30" s="77"/>
      <c r="B30" s="77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</row>
    <row r="31" spans="1:43" s="88" customFormat="1">
      <c r="A31" s="77"/>
      <c r="B31" s="77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</row>
    <row r="32" spans="1:43" s="88" customFormat="1">
      <c r="A32" s="77"/>
      <c r="B32" s="77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</row>
    <row r="33" spans="1:43" s="88" customFormat="1">
      <c r="A33" s="77"/>
      <c r="B33" s="77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</row>
    <row r="34" spans="1:43" s="88" customFormat="1">
      <c r="A34" s="77"/>
      <c r="B34" s="77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</row>
    <row r="35" spans="1:43" s="88" customFormat="1">
      <c r="A35" s="77"/>
      <c r="B35" s="77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</row>
    <row r="36" spans="1:43" s="88" customFormat="1">
      <c r="A36" s="77"/>
      <c r="B36" s="77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</row>
    <row r="37" spans="1:43" s="88" customFormat="1">
      <c r="A37" s="77"/>
      <c r="B37" s="77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</row>
    <row r="38" spans="1:43" s="88" customFormat="1">
      <c r="A38" s="77"/>
      <c r="B38" s="77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</row>
    <row r="39" spans="1:43" s="88" customFormat="1">
      <c r="A39" s="77"/>
      <c r="B39" s="77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</row>
    <row r="40" spans="1:43" s="88" customFormat="1">
      <c r="A40" s="77"/>
      <c r="B40" s="77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</row>
    <row r="41" spans="1:43" s="88" customFormat="1">
      <c r="A41" s="77"/>
      <c r="B41" s="77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</row>
    <row r="42" spans="1:43" s="88" customFormat="1">
      <c r="A42" s="77"/>
      <c r="B42" s="77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</row>
    <row r="43" spans="1:43" s="88" customFormat="1">
      <c r="A43" s="77"/>
      <c r="B43" s="77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</row>
    <row r="44" spans="1:43" s="88" customFormat="1">
      <c r="A44" s="77"/>
      <c r="B44" s="77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</row>
    <row r="45" spans="1:43" s="88" customFormat="1">
      <c r="A45" s="77"/>
      <c r="B45" s="77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</row>
    <row r="46" spans="1:43" s="88" customFormat="1">
      <c r="A46" s="77"/>
      <c r="B46" s="77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</row>
    <row r="47" spans="1:43" s="88" customFormat="1">
      <c r="A47" s="77"/>
      <c r="B47" s="77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</row>
    <row r="48" spans="1:43" s="88" customFormat="1">
      <c r="A48" s="77"/>
      <c r="B48" s="77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</row>
    <row r="49" spans="1:43" ht="21" customHeight="1">
      <c r="B49" s="77" t="str">
        <f>IF(ISERROR(ABS(LOG(ABS(SUM(B16:B48)),EXP(3)))),"",ABS(LOG(ABS(SUM(B16:B48)),EXP(3))))</f>
        <v/>
      </c>
    </row>
    <row r="50" spans="1:43" ht="23.25" customHeight="1">
      <c r="B50" s="78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AH50" s="173"/>
      <c r="AI50" s="89"/>
      <c r="AJ50" s="89"/>
      <c r="AK50" s="89"/>
    </row>
    <row r="51" spans="1:43" s="91" customFormat="1" ht="24" customHeight="1">
      <c r="A51" s="90"/>
      <c r="B51" s="90"/>
      <c r="C51" s="296" t="s">
        <v>2149</v>
      </c>
      <c r="D51" s="296"/>
      <c r="E51" s="296"/>
      <c r="F51" s="296"/>
      <c r="G51" s="296"/>
      <c r="H51" s="296"/>
      <c r="I51" s="296"/>
      <c r="J51" s="296"/>
      <c r="K51" s="296"/>
      <c r="L51" s="296"/>
      <c r="T51" s="100"/>
      <c r="AE51" s="100" t="s">
        <v>2151</v>
      </c>
      <c r="AH51" s="330" t="s">
        <v>2150</v>
      </c>
      <c r="AI51" s="330"/>
      <c r="AJ51" s="330"/>
      <c r="AK51" s="330"/>
      <c r="AL51" s="330"/>
      <c r="AM51" s="330"/>
      <c r="AN51" s="330"/>
      <c r="AO51" s="330"/>
      <c r="AP51" s="330"/>
      <c r="AQ51" s="330"/>
    </row>
    <row r="52" spans="1:43">
      <c r="C52" s="328" t="str">
        <f>OP!C45</f>
        <v>Sarajevo, 27.02.2025</v>
      </c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AH52" s="329" t="str">
        <f>OP!AJ45</f>
        <v>Dženan Prevljak</v>
      </c>
      <c r="AI52" s="329"/>
      <c r="AJ52" s="329"/>
      <c r="AK52" s="329"/>
      <c r="AL52" s="329"/>
      <c r="AM52" s="329"/>
      <c r="AN52" s="329"/>
      <c r="AO52" s="329"/>
      <c r="AP52" s="329"/>
      <c r="AQ52" s="329"/>
    </row>
    <row r="53" spans="1:43" ht="60.75" customHeight="1">
      <c r="H53" s="93"/>
      <c r="I53" s="93"/>
      <c r="J53" s="93"/>
      <c r="K53" s="93"/>
      <c r="L53" s="93"/>
      <c r="AJ53" s="95"/>
      <c r="AK53" s="96"/>
    </row>
    <row r="54" spans="1:43" ht="60.75" customHeight="1">
      <c r="C54" s="93"/>
      <c r="D54" s="93"/>
      <c r="E54" s="93"/>
      <c r="F54" s="93"/>
      <c r="G54" s="94"/>
      <c r="H54" s="93"/>
      <c r="I54" s="93"/>
      <c r="J54" s="93"/>
      <c r="K54" s="93"/>
      <c r="L54" s="93"/>
      <c r="AJ54" s="95"/>
      <c r="AK54" s="96"/>
    </row>
    <row r="55" spans="1:43" ht="33.75" customHeight="1">
      <c r="C55" s="93"/>
      <c r="D55" s="93"/>
      <c r="E55" s="93"/>
      <c r="F55" s="93"/>
      <c r="G55" s="94"/>
      <c r="H55" s="93"/>
      <c r="I55" s="93"/>
      <c r="J55" s="93"/>
      <c r="K55" s="93"/>
      <c r="L55" s="93"/>
    </row>
    <row r="56" spans="1:43" ht="33.75" customHeight="1">
      <c r="C56" s="93"/>
      <c r="D56" s="93"/>
      <c r="E56" s="93"/>
      <c r="F56" s="93"/>
      <c r="G56" s="94"/>
      <c r="H56" s="93"/>
      <c r="I56" s="93"/>
      <c r="J56" s="93"/>
      <c r="K56" s="93"/>
      <c r="L56" s="93"/>
    </row>
    <row r="57" spans="1:43" ht="72.75" customHeight="1"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AJ57" s="95"/>
      <c r="AK57" s="96"/>
    </row>
    <row r="58" spans="1:43" ht="72.75" customHeight="1">
      <c r="AJ58" s="95"/>
      <c r="AK58" s="96"/>
    </row>
    <row r="59" spans="1:43" ht="20.45" customHeight="1">
      <c r="C59" s="174"/>
      <c r="D59" s="175"/>
      <c r="E59" s="101"/>
      <c r="F59" s="101"/>
      <c r="G59" s="101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176"/>
      <c r="AJ59" s="95"/>
      <c r="AK59" s="96"/>
    </row>
    <row r="60" spans="1:43">
      <c r="C60" s="97"/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</sheetData>
  <mergeCells count="82">
    <mergeCell ref="C1:R1"/>
    <mergeCell ref="C3:R3"/>
    <mergeCell ref="C5:R5"/>
    <mergeCell ref="C7:R7"/>
    <mergeCell ref="C9:R9"/>
    <mergeCell ref="AK1:AQ1"/>
    <mergeCell ref="AK4:AQ4"/>
    <mergeCell ref="C52:R52"/>
    <mergeCell ref="AH52:AQ52"/>
    <mergeCell ref="AH51:AQ51"/>
    <mergeCell ref="C14:R15"/>
    <mergeCell ref="S14:AQ15"/>
    <mergeCell ref="C16:R16"/>
    <mergeCell ref="S16:AQ16"/>
    <mergeCell ref="C17:R17"/>
    <mergeCell ref="S17:AQ17"/>
    <mergeCell ref="C18:R18"/>
    <mergeCell ref="S18:AQ18"/>
    <mergeCell ref="C19:R19"/>
    <mergeCell ref="S19:AQ19"/>
    <mergeCell ref="C20:R20"/>
    <mergeCell ref="S20:AQ20"/>
    <mergeCell ref="C21:R21"/>
    <mergeCell ref="S21:AQ21"/>
    <mergeCell ref="C22:R22"/>
    <mergeCell ref="S22:AQ22"/>
    <mergeCell ref="C23:R23"/>
    <mergeCell ref="S23:AQ23"/>
    <mergeCell ref="C24:R24"/>
    <mergeCell ref="S24:AQ24"/>
    <mergeCell ref="C25:R25"/>
    <mergeCell ref="S25:AQ25"/>
    <mergeCell ref="C26:R26"/>
    <mergeCell ref="S26:AQ26"/>
    <mergeCell ref="C27:R27"/>
    <mergeCell ref="S27:AQ27"/>
    <mergeCell ref="C28:R28"/>
    <mergeCell ref="S28:AQ28"/>
    <mergeCell ref="C29:R29"/>
    <mergeCell ref="S29:AQ29"/>
    <mergeCell ref="C30:R30"/>
    <mergeCell ref="S30:AQ30"/>
    <mergeCell ref="C31:R31"/>
    <mergeCell ref="S31:AQ31"/>
    <mergeCell ref="C32:R32"/>
    <mergeCell ref="S32:AQ32"/>
    <mergeCell ref="C33:R33"/>
    <mergeCell ref="S33:AQ33"/>
    <mergeCell ref="C34:R34"/>
    <mergeCell ref="S34:AQ34"/>
    <mergeCell ref="C35:R35"/>
    <mergeCell ref="S35:AQ35"/>
    <mergeCell ref="C36:R36"/>
    <mergeCell ref="S36:AQ36"/>
    <mergeCell ref="C37:R37"/>
    <mergeCell ref="S37:AQ37"/>
    <mergeCell ref="C44:R44"/>
    <mergeCell ref="C38:R38"/>
    <mergeCell ref="S38:AQ38"/>
    <mergeCell ref="S44:AQ44"/>
    <mergeCell ref="C39:R39"/>
    <mergeCell ref="S39:AQ39"/>
    <mergeCell ref="C40:R40"/>
    <mergeCell ref="S40:AQ40"/>
    <mergeCell ref="C41:R41"/>
    <mergeCell ref="S41:AQ41"/>
    <mergeCell ref="AK2:AQ2"/>
    <mergeCell ref="C48:R48"/>
    <mergeCell ref="S48:AQ48"/>
    <mergeCell ref="C51:L51"/>
    <mergeCell ref="C57:L57"/>
    <mergeCell ref="C11:AQ12"/>
    <mergeCell ref="C45:R45"/>
    <mergeCell ref="S45:AQ45"/>
    <mergeCell ref="C46:R46"/>
    <mergeCell ref="S46:AQ46"/>
    <mergeCell ref="C47:R47"/>
    <mergeCell ref="S47:AQ47"/>
    <mergeCell ref="C42:R42"/>
    <mergeCell ref="S42:AQ42"/>
    <mergeCell ref="C43:R43"/>
    <mergeCell ref="S43:AQ43"/>
  </mergeCells>
  <conditionalFormatting sqref="B3:C3 S3:W3">
    <cfRule type="expression" dxfId="13" priority="5">
      <formula>OR(LEFT(#REF!,5)="Reviz",LEFT(#REF!,6)="Izjava")</formula>
    </cfRule>
  </conditionalFormatting>
  <conditionalFormatting sqref="C1:C2">
    <cfRule type="expression" dxfId="12" priority="1">
      <formula>OR(LEFT(#REF!,5)="Reviz",LEFT(#REF!,6)="Izjava")</formula>
    </cfRule>
  </conditionalFormatting>
  <conditionalFormatting sqref="C1:C10">
    <cfRule type="expression" dxfId="11" priority="4">
      <formula>OR(LEFT(#REF!,5)="Reviz",LEFT(#REF!,6)="Izjava")</formula>
    </cfRule>
  </conditionalFormatting>
  <conditionalFormatting sqref="C4">
    <cfRule type="expression" dxfId="10" priority="2">
      <formula>OR(LEFT(#REF!,5)="Reviz",LEFT(#REF!,6)="Izjava")</formula>
    </cfRule>
  </conditionalFormatting>
  <conditionalFormatting sqref="C11">
    <cfRule type="expression" dxfId="9" priority="11">
      <formula>OR(LEFT(#REF!,5)="Reviz",LEFT(#REF!,6)="Izjava")</formula>
    </cfRule>
    <cfRule type="expression" dxfId="8" priority="12">
      <formula>OR(LEFT(#REF!,5)="Reviz",LEFT(#REF!,6)="Izjava")</formula>
    </cfRule>
  </conditionalFormatting>
  <conditionalFormatting sqref="C14">
    <cfRule type="expression" dxfId="7" priority="10">
      <formula>OR(LEFT(#REF!,5)="Reviz",LEFT(#REF!,6)="Izjava")</formula>
    </cfRule>
  </conditionalFormatting>
  <conditionalFormatting sqref="C16">
    <cfRule type="expression" dxfId="6" priority="8">
      <formula>OR(LEFT(#REF!,5)="Reviz",LEFT(#REF!,6)="Izjava")</formula>
    </cfRule>
  </conditionalFormatting>
  <conditionalFormatting sqref="C59">
    <cfRule type="expression" dxfId="5" priority="13">
      <formula>OR(LEFT(#REF!,5)="Reviz",LEFT(#REF!,6)="Izjava")</formula>
    </cfRule>
    <cfRule type="containsText" dxfId="4" priority="14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3" priority="15">
      <formula>OR(LEFT(#REF!,5)="Reviz",LEFT(#REF!,6)="Izjava")</formula>
    </cfRule>
  </conditionalFormatting>
  <conditionalFormatting sqref="S14">
    <cfRule type="expression" dxfId="2" priority="9">
      <formula>OR(LEFT(#REF!,5)="Reviz",LEFT(#REF!,6)="Izjava")</formula>
    </cfRule>
  </conditionalFormatting>
  <conditionalFormatting sqref="S1:W1">
    <cfRule type="expression" dxfId="1" priority="6">
      <formula>OR(LEFT(#REF!,5)="Reviz",LEFT(#REF!,6)="Izjava")</formula>
    </cfRule>
  </conditionalFormatting>
  <conditionalFormatting sqref="X1:AG1 X3:AG3 AC4:AC7 C49:AH49 C53:AH54 C55:W56 C57:AH58 AJ1:AJ3">
    <cfRule type="expression" dxfId="0" priority="16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#Konverter</vt:lpstr>
      <vt:lpstr>#UNOS</vt:lpstr>
      <vt:lpstr>OP</vt:lpstr>
      <vt:lpstr>BS</vt:lpstr>
      <vt:lpstr>BU</vt:lpstr>
      <vt:lpstr>GTDIR</vt:lpstr>
      <vt:lpstr>GTIND</vt:lpstr>
      <vt:lpstr>IPK</vt:lpstr>
      <vt:lpstr>ZB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</dc:creator>
  <cp:lastModifiedBy>Amela Mujkić</cp:lastModifiedBy>
  <cp:lastPrinted>2025-03-04T14:15:29Z</cp:lastPrinted>
  <dcterms:created xsi:type="dcterms:W3CDTF">2022-09-29T09:39:00Z</dcterms:created>
  <dcterms:modified xsi:type="dcterms:W3CDTF">2025-04-24T13:57:44Z</dcterms:modified>
  <cp:category>PrivrednaDrustva</cp:category>
</cp:coreProperties>
</file>