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asa2\BLAGO-Mreza\RAZMJENA\FRONT OFFICE II\DOKUMENTI za WEB\Finansijski izvještaji DUF 2011\"/>
    </mc:Choice>
  </mc:AlternateContent>
  <bookViews>
    <workbookView xWindow="0" yWindow="0" windowWidth="25200" windowHeight="11985"/>
  </bookViews>
  <sheets>
    <sheet name="Sheet1" sheetId="1" r:id="rId1"/>
  </sheets>
  <externalReferences>
    <externalReference r:id="rId2"/>
  </externalReferences>
  <definedNames>
    <definedName name="Adresa">[1]UnosPod!$F$10</definedName>
    <definedName name="Firma">[1]UnosPod!$F$8</definedName>
    <definedName name="Sjedište">[1]UnosPod!$F$9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37" i="1" l="1"/>
  <c r="N635" i="1"/>
  <c r="J634" i="1"/>
  <c r="J623" i="1"/>
  <c r="J620" i="1"/>
  <c r="N598" i="1"/>
  <c r="J598" i="1"/>
  <c r="J595" i="1"/>
  <c r="J584" i="1"/>
  <c r="J581" i="1"/>
  <c r="N571" i="1"/>
  <c r="J570" i="1"/>
  <c r="J567" i="1"/>
  <c r="J556" i="1"/>
  <c r="J553" i="1"/>
  <c r="J536" i="1"/>
  <c r="J533" i="1"/>
  <c r="J522" i="1"/>
  <c r="J519" i="1"/>
  <c r="J506" i="1"/>
  <c r="N504" i="1"/>
  <c r="J503" i="1"/>
  <c r="J492" i="1"/>
  <c r="J489" i="1"/>
  <c r="L460" i="1"/>
  <c r="AH451" i="1"/>
  <c r="AP451" i="1" s="1"/>
  <c r="V451" i="1"/>
  <c r="AD451" i="1" s="1"/>
  <c r="J451" i="1"/>
  <c r="R451" i="1" s="1"/>
  <c r="V450" i="1"/>
  <c r="AD450" i="1" s="1"/>
  <c r="J450" i="1"/>
  <c r="R450" i="1" s="1"/>
  <c r="V449" i="1"/>
  <c r="J449" i="1"/>
  <c r="AH449" i="1" s="1"/>
  <c r="AP449" i="1" s="1"/>
  <c r="AH448" i="1"/>
  <c r="AP448" i="1" s="1"/>
  <c r="V448" i="1"/>
  <c r="AD448" i="1" s="1"/>
  <c r="R448" i="1"/>
  <c r="J448" i="1"/>
  <c r="A443" i="1"/>
  <c r="J439" i="1"/>
  <c r="AH438" i="1"/>
  <c r="AP438" i="1" s="1"/>
  <c r="V438" i="1"/>
  <c r="R438" i="1"/>
  <c r="J438" i="1"/>
  <c r="AH437" i="1"/>
  <c r="AP437" i="1" s="1"/>
  <c r="V437" i="1"/>
  <c r="R437" i="1"/>
  <c r="J437" i="1"/>
  <c r="V436" i="1"/>
  <c r="V439" i="1" s="1"/>
  <c r="J436" i="1"/>
  <c r="AH436" i="1" s="1"/>
  <c r="AP436" i="1" s="1"/>
  <c r="A431" i="1"/>
  <c r="A429" i="1"/>
  <c r="A427" i="1"/>
  <c r="AM404" i="1"/>
  <c r="AM403" i="1"/>
  <c r="AL403" i="1"/>
  <c r="AM398" i="1"/>
  <c r="AM397" i="1"/>
  <c r="AL397" i="1"/>
  <c r="Y394" i="1"/>
  <c r="B394" i="1"/>
  <c r="AM381" i="1"/>
  <c r="AM380" i="1"/>
  <c r="AM375" i="1"/>
  <c r="B373" i="1"/>
  <c r="AL369" i="1"/>
  <c r="AD369" i="1"/>
  <c r="Z369" i="1"/>
  <c r="R369" i="1"/>
  <c r="AP369" i="1" s="1"/>
  <c r="AL367" i="1"/>
  <c r="AD367" i="1"/>
  <c r="N585" i="1" s="1"/>
  <c r="R367" i="1"/>
  <c r="N554" i="1" s="1"/>
  <c r="AD366" i="1"/>
  <c r="AD365" i="1" s="1"/>
  <c r="R366" i="1"/>
  <c r="Z366" i="1" s="1"/>
  <c r="AP364" i="1"/>
  <c r="AD364" i="1"/>
  <c r="AL364" i="1" s="1"/>
  <c r="Z364" i="1"/>
  <c r="R364" i="1"/>
  <c r="AL404" i="1" s="1"/>
  <c r="AD361" i="1"/>
  <c r="R361" i="1"/>
  <c r="B360" i="1"/>
  <c r="AK332" i="1"/>
  <c r="AK331" i="1"/>
  <c r="AK328" i="1"/>
  <c r="AK326" i="1"/>
  <c r="B324" i="1"/>
  <c r="AL319" i="1"/>
  <c r="AD319" i="1"/>
  <c r="N624" i="1" s="1"/>
  <c r="R319" i="1"/>
  <c r="AP319" i="1" s="1"/>
  <c r="AD318" i="1"/>
  <c r="AM400" i="1" s="1"/>
  <c r="R318" i="1"/>
  <c r="Z318" i="1" s="1"/>
  <c r="AD317" i="1"/>
  <c r="AL317" i="1" s="1"/>
  <c r="R317" i="1"/>
  <c r="AP317" i="1" s="1"/>
  <c r="AP316" i="1"/>
  <c r="AD316" i="1"/>
  <c r="AL316" i="1" s="1"/>
  <c r="R316" i="1"/>
  <c r="N553" i="1" s="1"/>
  <c r="AB553" i="1" s="1"/>
  <c r="AD315" i="1"/>
  <c r="AL315" i="1" s="1"/>
  <c r="AL314" i="1"/>
  <c r="AD314" i="1"/>
  <c r="R314" i="1"/>
  <c r="R315" i="1" s="1"/>
  <c r="AP313" i="1"/>
  <c r="AL313" i="1"/>
  <c r="AD313" i="1"/>
  <c r="Z313" i="1"/>
  <c r="R313" i="1"/>
  <c r="AP312" i="1"/>
  <c r="AU313" i="1" s="1"/>
  <c r="AD312" i="1"/>
  <c r="AL312" i="1" s="1"/>
  <c r="R312" i="1"/>
  <c r="AP311" i="1"/>
  <c r="AD311" i="1"/>
  <c r="AK333" i="1" s="1"/>
  <c r="Z311" i="1"/>
  <c r="R311" i="1"/>
  <c r="N581" i="1" s="1"/>
  <c r="AU309" i="1"/>
  <c r="AP309" i="1"/>
  <c r="AD309" i="1"/>
  <c r="AL309" i="1" s="1"/>
  <c r="R309" i="1"/>
  <c r="AU308" i="1"/>
  <c r="AD308" i="1"/>
  <c r="AL308" i="1" s="1"/>
  <c r="R308" i="1"/>
  <c r="Z308" i="1" s="1"/>
  <c r="AL307" i="1"/>
  <c r="AD307" i="1"/>
  <c r="R307" i="1"/>
  <c r="AP307" i="1" s="1"/>
  <c r="AP306" i="1"/>
  <c r="AU307" i="1" s="1"/>
  <c r="AL306" i="1"/>
  <c r="AD306" i="1"/>
  <c r="AD310" i="1" s="1"/>
  <c r="AL310" i="1" s="1"/>
  <c r="Z306" i="1"/>
  <c r="R306" i="1"/>
  <c r="AL398" i="1" s="1"/>
  <c r="AD303" i="1"/>
  <c r="R303" i="1"/>
  <c r="B302" i="1"/>
  <c r="B300" i="1"/>
  <c r="H295" i="1"/>
  <c r="H294" i="1"/>
  <c r="A293" i="1"/>
  <c r="A284" i="1"/>
  <c r="A274" i="1"/>
  <c r="A273" i="1"/>
  <c r="A253" i="1"/>
  <c r="A251" i="1"/>
  <c r="A250" i="1"/>
  <c r="A249" i="1"/>
  <c r="AH197" i="1"/>
  <c r="AH196" i="1"/>
  <c r="AH198" i="1" s="1"/>
  <c r="AI195" i="1"/>
  <c r="AH195" i="1"/>
  <c r="B192" i="1"/>
  <c r="Z188" i="1"/>
  <c r="R188" i="1"/>
  <c r="AH188" i="1" s="1"/>
  <c r="Z187" i="1"/>
  <c r="R187" i="1"/>
  <c r="AH187" i="1" s="1"/>
  <c r="Z186" i="1"/>
  <c r="AH186" i="1" s="1"/>
  <c r="R186" i="1"/>
  <c r="AH185" i="1"/>
  <c r="Z185" i="1"/>
  <c r="R185" i="1"/>
  <c r="AH184" i="1"/>
  <c r="Z184" i="1"/>
  <c r="N492" i="1" s="1"/>
  <c r="R184" i="1"/>
  <c r="N489" i="1" s="1"/>
  <c r="AJ152" i="1"/>
  <c r="AI152" i="1"/>
  <c r="Y148" i="1"/>
  <c r="A148" i="1"/>
  <c r="AP143" i="1"/>
  <c r="AP145" i="1" s="1"/>
  <c r="AD143" i="1"/>
  <c r="N537" i="1" s="1"/>
  <c r="Z143" i="1"/>
  <c r="R143" i="1"/>
  <c r="N520" i="1" s="1"/>
  <c r="AP141" i="1"/>
  <c r="AL141" i="1"/>
  <c r="AD141" i="1"/>
  <c r="Z141" i="1"/>
  <c r="R141" i="1"/>
  <c r="AI157" i="1" s="1"/>
  <c r="AL140" i="1"/>
  <c r="AD140" i="1"/>
  <c r="R140" i="1"/>
  <c r="AI156" i="1" s="1"/>
  <c r="A133" i="1"/>
  <c r="AJ109" i="1"/>
  <c r="AJ106" i="1"/>
  <c r="AK105" i="1"/>
  <c r="AJ105" i="1"/>
  <c r="Y103" i="1"/>
  <c r="A103" i="1"/>
  <c r="AP100" i="1"/>
  <c r="AP102" i="1" s="1"/>
  <c r="AD100" i="1"/>
  <c r="N522" i="1" s="1"/>
  <c r="Z100" i="1"/>
  <c r="R100" i="1"/>
  <c r="N490" i="1" s="1"/>
  <c r="AP98" i="1"/>
  <c r="AD98" i="1"/>
  <c r="Z98" i="1"/>
  <c r="R98" i="1"/>
  <c r="AJ110" i="1" s="1"/>
  <c r="AP97" i="1"/>
  <c r="AL97" i="1"/>
  <c r="AD97" i="1"/>
  <c r="N536" i="1" s="1"/>
  <c r="Z97" i="1"/>
  <c r="R97" i="1"/>
  <c r="R99" i="1" s="1"/>
  <c r="A90" i="1"/>
  <c r="A63" i="1"/>
  <c r="G51" i="1"/>
  <c r="G50" i="1"/>
  <c r="AF49" i="1"/>
  <c r="A48" i="1"/>
  <c r="A32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18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14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10" i="1"/>
  <c r="AT7" i="1"/>
  <c r="AS7" i="1"/>
  <c r="AR7" i="1"/>
  <c r="AT5" i="1"/>
  <c r="AS5" i="1"/>
  <c r="AR5" i="1"/>
  <c r="AQ5" i="1"/>
  <c r="AP5" i="1"/>
  <c r="A5" i="1"/>
  <c r="AT3" i="1"/>
  <c r="AS3" i="1"/>
  <c r="AR3" i="1"/>
  <c r="AQ3" i="1"/>
  <c r="AP3" i="1"/>
  <c r="AO3" i="1"/>
  <c r="AN3" i="1"/>
  <c r="AM3" i="1"/>
  <c r="AL3" i="1"/>
  <c r="AK3" i="1"/>
  <c r="AJ3" i="1"/>
  <c r="AI3" i="1"/>
  <c r="A3" i="1"/>
  <c r="AT1" i="1"/>
  <c r="AS1" i="1"/>
  <c r="AR1" i="1"/>
  <c r="AQ1" i="1"/>
  <c r="AP1" i="1"/>
  <c r="AO1" i="1"/>
  <c r="AN1" i="1"/>
  <c r="AM1" i="1"/>
  <c r="AL1" i="1"/>
  <c r="AK1" i="1"/>
  <c r="AJ1" i="1"/>
  <c r="AI1" i="1"/>
  <c r="AH1" i="1"/>
  <c r="A1" i="1"/>
  <c r="Z99" i="1" l="1"/>
  <c r="AJ111" i="1"/>
  <c r="N623" i="1"/>
  <c r="AB623" i="1" s="1"/>
  <c r="B627" i="1" s="1"/>
  <c r="AL365" i="1"/>
  <c r="AB536" i="1"/>
  <c r="B540" i="1" s="1"/>
  <c r="B559" i="1"/>
  <c r="AH439" i="1"/>
  <c r="AP439" i="1" s="1"/>
  <c r="A428" i="1" s="1"/>
  <c r="AD439" i="1"/>
  <c r="AD438" i="1"/>
  <c r="K461" i="1"/>
  <c r="AB489" i="1"/>
  <c r="AD437" i="1"/>
  <c r="AB492" i="1"/>
  <c r="B496" i="1" s="1"/>
  <c r="Z315" i="1"/>
  <c r="A279" i="1"/>
  <c r="N567" i="1"/>
  <c r="AP315" i="1"/>
  <c r="A280" i="1"/>
  <c r="AK334" i="1"/>
  <c r="AD99" i="1"/>
  <c r="AL99" i="1" s="1"/>
  <c r="R101" i="1"/>
  <c r="Z140" i="1"/>
  <c r="Z307" i="1"/>
  <c r="AU312" i="1"/>
  <c r="Z314" i="1"/>
  <c r="AL318" i="1"/>
  <c r="R365" i="1"/>
  <c r="AL366" i="1"/>
  <c r="AM382" i="1"/>
  <c r="AL399" i="1"/>
  <c r="AL405" i="1"/>
  <c r="R449" i="1"/>
  <c r="N519" i="1"/>
  <c r="AB519" i="1" s="1"/>
  <c r="N523" i="1"/>
  <c r="AB522" i="1" s="1"/>
  <c r="B526" i="1" s="1"/>
  <c r="N556" i="1"/>
  <c r="AB556" i="1" s="1"/>
  <c r="B560" i="1" s="1"/>
  <c r="N582" i="1"/>
  <c r="AB581" i="1" s="1"/>
  <c r="AD101" i="1"/>
  <c r="AK106" i="1"/>
  <c r="R142" i="1"/>
  <c r="AL143" i="1"/>
  <c r="AP308" i="1"/>
  <c r="R310" i="1"/>
  <c r="AL311" i="1"/>
  <c r="Z317" i="1"/>
  <c r="AP318" i="1"/>
  <c r="AK327" i="1"/>
  <c r="AP366" i="1"/>
  <c r="AD368" i="1"/>
  <c r="AL368" i="1" s="1"/>
  <c r="AM383" i="1"/>
  <c r="AM399" i="1"/>
  <c r="AM405" i="1"/>
  <c r="R436" i="1"/>
  <c r="AH450" i="1"/>
  <c r="AP450" i="1" s="1"/>
  <c r="K460" i="1"/>
  <c r="N506" i="1"/>
  <c r="N534" i="1"/>
  <c r="N595" i="1"/>
  <c r="N599" i="1"/>
  <c r="AB598" i="1" s="1"/>
  <c r="B602" i="1" s="1"/>
  <c r="N637" i="1"/>
  <c r="AP101" i="1"/>
  <c r="AU315" i="1"/>
  <c r="AL400" i="1"/>
  <c r="AL406" i="1"/>
  <c r="AD449" i="1"/>
  <c r="N557" i="1"/>
  <c r="N584" i="1"/>
  <c r="AB584" i="1" s="1"/>
  <c r="B588" i="1" s="1"/>
  <c r="N621" i="1"/>
  <c r="AP140" i="1"/>
  <c r="AD142" i="1"/>
  <c r="AL142" i="1" s="1"/>
  <c r="R144" i="1"/>
  <c r="AI153" i="1"/>
  <c r="AI196" i="1"/>
  <c r="AP314" i="1"/>
  <c r="Z319" i="1"/>
  <c r="AK329" i="1"/>
  <c r="Z367" i="1"/>
  <c r="AM376" i="1"/>
  <c r="AM406" i="1"/>
  <c r="AD436" i="1"/>
  <c r="R439" i="1"/>
  <c r="N503" i="1"/>
  <c r="AB503" i="1" s="1"/>
  <c r="N507" i="1"/>
  <c r="N568" i="1"/>
  <c r="N634" i="1"/>
  <c r="AB634" i="1" s="1"/>
  <c r="N638" i="1"/>
  <c r="AL98" i="1"/>
  <c r="AD144" i="1"/>
  <c r="AJ153" i="1"/>
  <c r="Z309" i="1"/>
  <c r="Z312" i="1"/>
  <c r="AU314" i="1"/>
  <c r="Z316" i="1"/>
  <c r="AM377" i="1"/>
  <c r="L461" i="1"/>
  <c r="AP144" i="1"/>
  <c r="A134" i="1" s="1"/>
  <c r="AI197" i="1"/>
  <c r="AM378" i="1"/>
  <c r="N533" i="1"/>
  <c r="AB533" i="1" s="1"/>
  <c r="N570" i="1"/>
  <c r="AB570" i="1" s="1"/>
  <c r="B574" i="1" s="1"/>
  <c r="N596" i="1"/>
  <c r="AL100" i="1"/>
  <c r="AU306" i="1"/>
  <c r="A252" i="1" s="1"/>
  <c r="AP367" i="1"/>
  <c r="N493" i="1"/>
  <c r="AJ581" i="1" l="1"/>
  <c r="B589" i="1" s="1"/>
  <c r="B587" i="1"/>
  <c r="AO581" i="1"/>
  <c r="AB637" i="1"/>
  <c r="B641" i="1" s="1"/>
  <c r="B495" i="1"/>
  <c r="AO489" i="1"/>
  <c r="AJ489" i="1"/>
  <c r="B539" i="1"/>
  <c r="AJ533" i="1"/>
  <c r="AO533" i="1"/>
  <c r="AP310" i="1"/>
  <c r="Z310" i="1"/>
  <c r="AO553" i="1"/>
  <c r="B509" i="1"/>
  <c r="AB595" i="1"/>
  <c r="AO519" i="1"/>
  <c r="AJ519" i="1"/>
  <c r="B525" i="1"/>
  <c r="A91" i="1"/>
  <c r="AJ553" i="1"/>
  <c r="B561" i="1" s="1"/>
  <c r="AI198" i="1"/>
  <c r="AB567" i="1"/>
  <c r="AB506" i="1"/>
  <c r="B510" i="1" s="1"/>
  <c r="AP142" i="1"/>
  <c r="Z142" i="1"/>
  <c r="AI158" i="1"/>
  <c r="AP99" i="1"/>
  <c r="AO634" i="1"/>
  <c r="AJ634" i="1"/>
  <c r="B640" i="1"/>
  <c r="N620" i="1"/>
  <c r="AB620" i="1" s="1"/>
  <c r="AP365" i="1"/>
  <c r="R368" i="1"/>
  <c r="Z365" i="1"/>
  <c r="B642" i="1" l="1"/>
  <c r="AJ503" i="1"/>
  <c r="B511" i="1" s="1"/>
  <c r="B497" i="1"/>
  <c r="AO503" i="1"/>
  <c r="AO620" i="1"/>
  <c r="B626" i="1"/>
  <c r="AJ620" i="1"/>
  <c r="B628" i="1" s="1"/>
  <c r="AO567" i="1"/>
  <c r="AJ567" i="1"/>
  <c r="B575" i="1" s="1"/>
  <c r="B573" i="1"/>
  <c r="AP368" i="1"/>
  <c r="Z368" i="1"/>
  <c r="B527" i="1"/>
  <c r="AO595" i="1"/>
  <c r="AJ595" i="1"/>
  <c r="B603" i="1" s="1"/>
  <c r="B601" i="1"/>
  <c r="B541" i="1"/>
</calcChain>
</file>

<file path=xl/sharedStrings.xml><?xml version="1.0" encoding="utf-8"?>
<sst xmlns="http://schemas.openxmlformats.org/spreadsheetml/2006/main" count="275" uniqueCount="157">
  <si>
    <t>(Naziv pravnog lica)</t>
  </si>
  <si>
    <t>Identifikacioni broj za direktne poreze</t>
  </si>
  <si>
    <t>(Djelatnost)</t>
  </si>
  <si>
    <t>Identifikacioni broj za indidirektne poreze</t>
  </si>
  <si>
    <t>(Sjedište i adresa pravnog lica)</t>
  </si>
  <si>
    <t>Šifra djelatnosti SKD</t>
  </si>
  <si>
    <t>Transakcijski računi (naziv banke i broj računa)</t>
  </si>
  <si>
    <t>Šifra općine</t>
  </si>
  <si>
    <t>(Banka)</t>
  </si>
  <si>
    <t>ZABILJEŠKE</t>
  </si>
  <si>
    <t>UZ FINANSIJSKE IZVJEŠTAJE</t>
  </si>
  <si>
    <t>CERTIFICIRANI RAČUNOVOĐA</t>
  </si>
  <si>
    <t>D I R E K T O R</t>
  </si>
  <si>
    <t>M.P.</t>
  </si>
  <si>
    <t>Broj dozvole</t>
  </si>
  <si>
    <t>Kontakt telefon</t>
  </si>
  <si>
    <t>OSNOVE MJERENJA</t>
  </si>
  <si>
    <t>Finansijski izvještaji Društva sačinjeni su po načelu istorijskog troška. Računovodstvene politike dosljedno su primjenjivane u svim periodima predstavljenim u ovim finansijskim izvještajima i u skladu su s računovodstvenim politikama korištenim u prethodnoj godini.</t>
  </si>
  <si>
    <t>1. BILANS USPJEHA</t>
  </si>
  <si>
    <t xml:space="preserve"> - P R I H O D I</t>
  </si>
  <si>
    <t xml:space="preserve">Prihodi od pruženih usluga priznaju se u bilansu uspjeha po stepenu dovršenosti. Stepen dovršenosti mjeri se kao odnos troškova nastalih do datuma bilansa i planiranih ukupnih troškova iz ugovora. </t>
  </si>
  <si>
    <t xml:space="preserve">Prihodi od prodaje iz ostalih aktivnosti priznaju se u bilansu uspjeha, isključujući PDV, u trenutku isporuke proizvoda kupcu, ispostavljena je faktura, koju kupac nije osporio. </t>
  </si>
  <si>
    <t>Iznos prihoda se može pouzdano izmjeriti na osnovu fakture, ugovora ili naplaćenog iznosa. Postoji vjerovatnoća, odnosno potpuna izvjesnost da će ekonomske koristi vezane za transakciju pritjecati u Društvo.</t>
  </si>
  <si>
    <t xml:space="preserve">Prihodi od prodaje ulaganja (stalnih sredstava) utvrđeni su kao razlika između postignute prodajne cijene ulaganja i knjigovodstvene vrijednosti ulaganja (stalnog sredstva) </t>
  </si>
  <si>
    <t>Prihodi od kamata su priznati na osnovu naplaćenog prihoda koji se odnosi na kamate.</t>
  </si>
  <si>
    <t>Pregled strukture ostvarenih prihoda</t>
  </si>
  <si>
    <t>R.</t>
  </si>
  <si>
    <t>Tekuća godina</t>
  </si>
  <si>
    <t>Prethodna godina</t>
  </si>
  <si>
    <t>INDEKS</t>
  </si>
  <si>
    <t>br.</t>
  </si>
  <si>
    <t>Pozicija</t>
  </si>
  <si>
    <t>Iznos KM</t>
  </si>
  <si>
    <t>%</t>
  </si>
  <si>
    <t>2/4*100</t>
  </si>
  <si>
    <t>POSLOVNI PRIHODI</t>
  </si>
  <si>
    <t xml:space="preserve">FINANSIJSKI PRIHODI </t>
  </si>
  <si>
    <t xml:space="preserve">OSTALI PRIHODI </t>
  </si>
  <si>
    <t>UKUPNO PRIHODI</t>
  </si>
  <si>
    <t>Ukupno prihodi</t>
  </si>
  <si>
    <t>Poslovni</t>
  </si>
  <si>
    <t>Finansijski</t>
  </si>
  <si>
    <t>Ostali</t>
  </si>
  <si>
    <t xml:space="preserve"> - R A S H O D I</t>
  </si>
  <si>
    <t>Rashodi su priznati u bilansu uspjeha na osnovu direktne povezanosti između nastalih troškova i specifičnih stavki prihoda, po principu sučeljavanja prihoda i rashoda. Na primjer, sve vrste troškova, odnosno rashoda, koji čine troškove nabavke prodate robe (nabavna vrijednost prodate robe), priznati su istodobno kao i prihodi od prodaje te robe. Priznavanje rashoda vršeno je istodobno i sa priznavanjem povećanja obaveza ili smanjenja sredstava, bez obzira da li su plaćene ili ne. Prema tome, svi rashodi koji su nastali i koji se odnose na obračunski period, priznati su u bilansu uspjeha, bez obzira da li se istovremeno radi i o odlivu gotovine ili ekvivaleta gotovine ili ne. Kamate pozajmljenih sredstava su priznate u iznosu koji se odnosi na iznos uplaćenih sredstava po osnovu kamata.</t>
  </si>
  <si>
    <t>Pregled strukture ostvarenih rashoda</t>
  </si>
  <si>
    <t>POSLOVNI RASHODI</t>
  </si>
  <si>
    <t>FINANSIJSKI RASHODI</t>
  </si>
  <si>
    <t xml:space="preserve">OSTALI RASHODI </t>
  </si>
  <si>
    <t>UKUPNO RASHODI</t>
  </si>
  <si>
    <t>Ukupni rashodi</t>
  </si>
  <si>
    <t xml:space="preserve">Finansijski </t>
  </si>
  <si>
    <t xml:space="preserve">Ostali </t>
  </si>
  <si>
    <t xml:space="preserve"> - D O B I T  (GUBITAK)</t>
  </si>
  <si>
    <t>Pregled ostvarene dobiti (gubitka)</t>
  </si>
  <si>
    <t>2/3*100</t>
  </si>
  <si>
    <t>Dobit prije poreza</t>
  </si>
  <si>
    <t>Gubitak prije poreza</t>
  </si>
  <si>
    <t>Porez na dobit</t>
  </si>
  <si>
    <t>Neto dobit perioda</t>
  </si>
  <si>
    <t>Gubitak perioda</t>
  </si>
  <si>
    <t>Prihodi</t>
  </si>
  <si>
    <t>Rashodi</t>
  </si>
  <si>
    <t>BrutoDobit (gubitak)</t>
  </si>
  <si>
    <t>2. BILANS STANJA</t>
  </si>
  <si>
    <t xml:space="preserve"> - STALNA SREDSTVA</t>
  </si>
  <si>
    <t>Nematerijalna imovina se početno vodi po trošku ulaganja, te nakandno po trošku ulaganja umanjenom za akumuliranu amortizaciju i gubitke od umanjenja vrijednosti. Amortizacija se obračunava linearnom metodom tokom procjenjenog korisnog vijeka trajanja nematerijalne imovine.</t>
  </si>
  <si>
    <t>Materijalna imovina (nekretnine, postrojenja i oprema) iskazana je po nabavnoj vrijednosti umanjenoj za akumuliranu amortizaciju i umanjenja vrijednosti. Amortizacija se obračunava linearnom metodom tokom procjenjenog korisnog vijeka trajanja.</t>
  </si>
  <si>
    <t xml:space="preserve"> - TEKUĆA SREDSTVA</t>
  </si>
  <si>
    <t xml:space="preserve"> - Zalihe</t>
  </si>
  <si>
    <t>Zalihe su vrednovane u skladu sa Međunarodnim računovodstvenim standardom 2 (MRS).</t>
  </si>
  <si>
    <t>Nabavna vrijednost / cijena koštanja zaliha obuhvata sve troškove nabave, troškove proizvodnje i druge troškove koji su nastali u procesu dovođenja zaliha na sadašnju lokaciju i u sadašnje stanje (paragraf 10 MRS 2)</t>
  </si>
  <si>
    <t>Zalihe sirovina i materijale, rezervnih dijelova, sitnog inventara, ambalaže i auto-guma vrednuju se po trošku (nabavnoj vrijednosti).</t>
  </si>
  <si>
    <t>Zalihe gotovih proizvoda u skladištu vrednuju se po cijeni koštanja.</t>
  </si>
  <si>
    <t>Zalihe trgovačke robe u veleprodaji vrednuju se po nabavnoj vrijednosti.</t>
  </si>
  <si>
    <t>Zalihe gorovih proizvoda i trgovačke robe u maloprodaji  vrednuju se po prodanoj vrijednosti (bruto vrijednost), a trošak i neto vrijednost u bilansu stanja ovih zaliha određuje se smanjenjem prodajne vrijednosti za odgovarajući postotak poreza i postotak bruto marže (paragraf 22 MRS 2).</t>
  </si>
  <si>
    <t xml:space="preserve"> - Kratkoročna potraživanja i plasmani</t>
  </si>
  <si>
    <t xml:space="preserve"> - Gotovina i ekvivalenti gotovine</t>
  </si>
  <si>
    <t xml:space="preserve"> - Rezervisanja</t>
  </si>
  <si>
    <t xml:space="preserve">Rezervisanja se vrše za unaprijed plaćene izdatke za dio troškova koji se odnosi za naredni obračunski </t>
  </si>
  <si>
    <t xml:space="preserve">period. </t>
  </si>
  <si>
    <t>STALNA SREDSTVA</t>
  </si>
  <si>
    <t>.</t>
  </si>
  <si>
    <t>Stalna nematerijalna sredstva</t>
  </si>
  <si>
    <t>Nekretnine, postrojenja i oprema</t>
  </si>
  <si>
    <t>Biološka imovina</t>
  </si>
  <si>
    <t>Ost.stalna sredstva, ulag.potraž.i razgr.</t>
  </si>
  <si>
    <t>TEKUĆA SREDSTVA</t>
  </si>
  <si>
    <t>Zalihe</t>
  </si>
  <si>
    <t xml:space="preserve"> </t>
  </si>
  <si>
    <t>Potraživanja od prodaje</t>
  </si>
  <si>
    <t>Kratkoročni finansijski plasmani</t>
  </si>
  <si>
    <t>Druga kratkoročna potraživanja</t>
  </si>
  <si>
    <t>Novac i novčani ekvivalenti</t>
  </si>
  <si>
    <t>Aktivna vremenska razgraničenja</t>
  </si>
  <si>
    <t>GUBITAK IZNAD VISINE KAPITALA</t>
  </si>
  <si>
    <t>UKUPNA AKTIVA</t>
  </si>
  <si>
    <t>Stalna sr.</t>
  </si>
  <si>
    <t>Tekuća sr.</t>
  </si>
  <si>
    <t>Gubitak iznad kapitala</t>
  </si>
  <si>
    <t>KAPITAL</t>
  </si>
  <si>
    <t>OBAVEZE</t>
  </si>
  <si>
    <t>Dugoročne obaveze</t>
  </si>
  <si>
    <t>Kratkoročne obaveze</t>
  </si>
  <si>
    <t>Rezervisanja, razgraničenja i ost.</t>
  </si>
  <si>
    <t>UKUPNA PASIVA</t>
  </si>
  <si>
    <t>Vl.kapital</t>
  </si>
  <si>
    <t>Dug.obav.</t>
  </si>
  <si>
    <t>Kratk. obav.</t>
  </si>
  <si>
    <t>Dug. obav.</t>
  </si>
  <si>
    <t>Kratk.obav.</t>
  </si>
  <si>
    <t>Gubitak izn.kap.</t>
  </si>
  <si>
    <t>3. IZVJEŠTAJ O GOTOVINSKIM TOKOVIMA</t>
  </si>
  <si>
    <t>Izvještaj o novčanim tokovima urađen je prema MRS-u 7, po direktnoj metodi pri čemu se prikazuju</t>
  </si>
  <si>
    <t>novčani tokovi iz različitih vrsta aktivnosti, to jest iz poslovnih, ulagačkih i finansijskih aktivnosti.</t>
  </si>
  <si>
    <t>PRILIVI</t>
  </si>
  <si>
    <t>ODLIVI</t>
  </si>
  <si>
    <t>RAZLIKA</t>
  </si>
  <si>
    <t>AKTIVNOST</t>
  </si>
  <si>
    <t xml:space="preserve"> 2 - 4</t>
  </si>
  <si>
    <t>POSLOVNA</t>
  </si>
  <si>
    <t>ULAGAČKA</t>
  </si>
  <si>
    <t>FINANSIJSKA</t>
  </si>
  <si>
    <t>UKUPNO</t>
  </si>
  <si>
    <t>Grafički prikaz gotovinskih tokova po godinama</t>
  </si>
  <si>
    <t>Prilivi</t>
  </si>
  <si>
    <t>Odlivi</t>
  </si>
  <si>
    <t>4. POKAZATELJI ANALIZE FINANSIJSKIH IZVJEŠTAJA</t>
  </si>
  <si>
    <t>Pokazatelji profitabilnosti</t>
  </si>
  <si>
    <t>Marža bruto dobiti (gubitka) =</t>
  </si>
  <si>
    <t>bruto dobit (gubitak)</t>
  </si>
  <si>
    <t>X 100 =</t>
  </si>
  <si>
    <t>ukupan prihod</t>
  </si>
  <si>
    <t>prihod od prodaje</t>
  </si>
  <si>
    <t>Pokazatelji ekonomičnosti</t>
  </si>
  <si>
    <r>
      <t xml:space="preserve">Stopa </t>
    </r>
    <r>
      <rPr>
        <b/>
        <vertAlign val="superscript"/>
        <sz val="14"/>
        <rFont val="Arial"/>
        <family val="2"/>
        <charset val="238"/>
      </rPr>
      <t>ekonomičnosti</t>
    </r>
    <r>
      <rPr>
        <vertAlign val="superscript"/>
        <sz val="14"/>
        <rFont val="Arial"/>
        <family val="2"/>
        <charset val="238"/>
      </rPr>
      <t xml:space="preserve"> =</t>
    </r>
  </si>
  <si>
    <t>ukupni rashodi</t>
  </si>
  <si>
    <r>
      <t xml:space="preserve">Stopa </t>
    </r>
    <r>
      <rPr>
        <b/>
        <vertAlign val="superscript"/>
        <sz val="14"/>
        <rFont val="Arial"/>
        <family val="2"/>
        <charset val="238"/>
      </rPr>
      <t>ekonomičnosti</t>
    </r>
    <r>
      <rPr>
        <vertAlign val="superscript"/>
        <sz val="14"/>
        <rFont val="Arial"/>
        <family val="2"/>
        <charset val="238"/>
      </rPr>
      <t xml:space="preserve"> prodaje =</t>
    </r>
  </si>
  <si>
    <t>prihodi od prodaje</t>
  </si>
  <si>
    <t>Pokazatelji likvidnosti</t>
  </si>
  <si>
    <r>
      <t xml:space="preserve">Stopa </t>
    </r>
    <r>
      <rPr>
        <b/>
        <vertAlign val="superscript"/>
        <sz val="14"/>
        <rFont val="Arial"/>
        <family val="2"/>
        <charset val="238"/>
      </rPr>
      <t>TRENUTNE</t>
    </r>
    <r>
      <rPr>
        <vertAlign val="superscript"/>
        <sz val="14"/>
        <rFont val="Arial"/>
        <family val="2"/>
        <charset val="238"/>
      </rPr>
      <t xml:space="preserve"> likvidnosti =</t>
    </r>
  </si>
  <si>
    <t>novac</t>
  </si>
  <si>
    <t>kratkoročne obaveze</t>
  </si>
  <si>
    <r>
      <t xml:space="preserve">Stopa </t>
    </r>
    <r>
      <rPr>
        <b/>
        <vertAlign val="superscript"/>
        <sz val="14"/>
        <rFont val="Arial"/>
        <family val="2"/>
        <charset val="238"/>
      </rPr>
      <t>UBRZANE</t>
    </r>
    <r>
      <rPr>
        <vertAlign val="superscript"/>
        <sz val="14"/>
        <rFont val="Arial"/>
        <family val="2"/>
        <charset val="238"/>
      </rPr>
      <t xml:space="preserve"> likvidnosti =</t>
    </r>
  </si>
  <si>
    <t>novac + potraživanja</t>
  </si>
  <si>
    <r>
      <t xml:space="preserve">Stopa </t>
    </r>
    <r>
      <rPr>
        <b/>
        <vertAlign val="superscript"/>
        <sz val="14"/>
        <rFont val="Arial"/>
        <family val="2"/>
        <charset val="238"/>
      </rPr>
      <t>TEKUĆE</t>
    </r>
    <r>
      <rPr>
        <vertAlign val="superscript"/>
        <sz val="14"/>
        <rFont val="Arial"/>
        <family val="2"/>
        <charset val="238"/>
      </rPr>
      <t xml:space="preserve"> likvidnosti =</t>
    </r>
  </si>
  <si>
    <t>tekuća sredstva</t>
  </si>
  <si>
    <r>
      <t xml:space="preserve">Stopa </t>
    </r>
    <r>
      <rPr>
        <b/>
        <vertAlign val="superscript"/>
        <sz val="14"/>
        <rFont val="Arial"/>
        <family val="2"/>
        <charset val="238"/>
      </rPr>
      <t>finansijske stabilnosti</t>
    </r>
    <r>
      <rPr>
        <vertAlign val="superscript"/>
        <sz val="14"/>
        <rFont val="Arial"/>
        <family val="2"/>
        <charset val="238"/>
      </rPr>
      <t xml:space="preserve"> =</t>
    </r>
  </si>
  <si>
    <t>stalna sredstva</t>
  </si>
  <si>
    <t>kapital + dugoročne obaveze</t>
  </si>
  <si>
    <t>Pokazatelji zaduženosti</t>
  </si>
  <si>
    <r>
      <t xml:space="preserve">Stopa </t>
    </r>
    <r>
      <rPr>
        <b/>
        <vertAlign val="superscript"/>
        <sz val="14"/>
        <rFont val="Arial"/>
        <family val="2"/>
        <charset val="238"/>
      </rPr>
      <t xml:space="preserve">zaduženosti </t>
    </r>
    <r>
      <rPr>
        <vertAlign val="superscript"/>
        <sz val="14"/>
        <rFont val="Arial"/>
        <family val="2"/>
        <charset val="238"/>
      </rPr>
      <t>=</t>
    </r>
  </si>
  <si>
    <t>ukupne obaveze</t>
  </si>
  <si>
    <t xml:space="preserve">ukupna imovina </t>
  </si>
  <si>
    <r>
      <t xml:space="preserve">Stopa </t>
    </r>
    <r>
      <rPr>
        <b/>
        <vertAlign val="superscript"/>
        <sz val="14"/>
        <rFont val="Arial"/>
        <family val="2"/>
        <charset val="238"/>
      </rPr>
      <t xml:space="preserve">vlastitog finansiranja </t>
    </r>
    <r>
      <rPr>
        <vertAlign val="superscript"/>
        <sz val="14"/>
        <rFont val="Arial"/>
        <family val="2"/>
        <charset val="238"/>
      </rPr>
      <t>=</t>
    </r>
  </si>
  <si>
    <t>glavnica (kapital)</t>
  </si>
  <si>
    <t xml:space="preserve"> . .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</si>
</sst>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M_-;\-* #,##0.00\ _K_M_-;_-* &quot;-&quot;??\ _K_M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_ ;[Red]\-0.0\ "/>
    <numFmt numFmtId="168" formatCode="#,##0_ ;[Red]\-#,##0\ 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i/>
      <sz val="11"/>
      <name val="Arial"/>
      <family val="2"/>
      <charset val="238"/>
    </font>
    <font>
      <b/>
      <sz val="16"/>
      <name val="Times New Roman CE"/>
      <family val="1"/>
      <charset val="238"/>
    </font>
    <font>
      <b/>
      <sz val="24"/>
      <name val="Times New Roman CE"/>
      <family val="1"/>
      <charset val="238"/>
    </font>
    <font>
      <b/>
      <sz val="20"/>
      <name val="Times New Roman CE"/>
      <family val="1"/>
      <charset val="238"/>
    </font>
    <font>
      <sz val="24"/>
      <name val="Arial"/>
      <family val="2"/>
      <charset val="238"/>
    </font>
    <font>
      <sz val="24"/>
      <name val="Times New Roman CE"/>
      <family val="1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 CE"/>
      <family val="1"/>
      <charset val="238"/>
    </font>
    <font>
      <sz val="9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sz val="14"/>
      <name val="Arial"/>
      <family val="2"/>
      <charset val="238"/>
    </font>
    <font>
      <u/>
      <sz val="11"/>
      <name val="Arial"/>
      <family val="2"/>
      <charset val="238"/>
    </font>
    <font>
      <b/>
      <sz val="12"/>
      <name val="Times New Roman CE"/>
      <charset val="238"/>
    </font>
    <font>
      <b/>
      <sz val="10"/>
      <name val="Times New Roman CE"/>
      <charset val="238"/>
    </font>
    <font>
      <sz val="12"/>
      <name val="Arial"/>
      <family val="2"/>
      <charset val="238"/>
    </font>
    <font>
      <b/>
      <sz val="12"/>
      <name val="Times New Roman CE"/>
      <family val="1"/>
      <charset val="238"/>
    </font>
    <font>
      <b/>
      <sz val="9"/>
      <name val="Arial"/>
      <family val="2"/>
      <charset val="238"/>
    </font>
    <font>
      <b/>
      <u/>
      <sz val="11"/>
      <name val="Arial"/>
      <family val="2"/>
      <charset val="238"/>
    </font>
    <font>
      <vertAlign val="superscript"/>
      <sz val="14"/>
      <name val="Arial"/>
      <family val="2"/>
      <charset val="238"/>
    </font>
    <font>
      <b/>
      <vertAlign val="superscript"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7">
    <xf numFmtId="0" fontId="0" fillId="0" borderId="0" xfId="0"/>
    <xf numFmtId="164" fontId="2" fillId="0" borderId="1" xfId="0" applyNumberFormat="1" applyFont="1" applyFill="1" applyBorder="1" applyAlignment="1"/>
    <xf numFmtId="0" fontId="3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right"/>
    </xf>
    <xf numFmtId="43" fontId="5" fillId="0" borderId="1" xfId="1" applyFont="1" applyFill="1" applyBorder="1" applyAlignment="1"/>
    <xf numFmtId="0" fontId="3" fillId="0" borderId="4" xfId="0" applyFont="1" applyFill="1" applyBorder="1"/>
    <xf numFmtId="0" fontId="3" fillId="0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6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Alignment="1">
      <alignment horizontal="right"/>
    </xf>
    <xf numFmtId="43" fontId="5" fillId="0" borderId="0" xfId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Alignment="1"/>
    <xf numFmtId="0" fontId="3" fillId="0" borderId="0" xfId="0" applyFont="1" applyFill="1" applyAlignment="1"/>
    <xf numFmtId="0" fontId="13" fillId="0" borderId="1" xfId="0" applyFont="1" applyFill="1" applyBorder="1"/>
    <xf numFmtId="0" fontId="12" fillId="0" borderId="1" xfId="0" applyFont="1" applyFill="1" applyBorder="1"/>
    <xf numFmtId="0" fontId="12" fillId="0" borderId="1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/>
    <xf numFmtId="0" fontId="3" fillId="0" borderId="1" xfId="0" applyFont="1" applyFill="1" applyBorder="1"/>
    <xf numFmtId="43" fontId="13" fillId="0" borderId="3" xfId="1" applyFont="1" applyFill="1" applyBorder="1" applyAlignment="1">
      <alignment horizontal="left"/>
    </xf>
    <xf numFmtId="0" fontId="12" fillId="0" borderId="0" xfId="0" applyFont="1" applyFill="1" applyBorder="1"/>
    <xf numFmtId="49" fontId="13" fillId="0" borderId="1" xfId="0" applyNumberFormat="1" applyFont="1" applyFill="1" applyBorder="1" applyAlignment="1">
      <alignment horizontal="left"/>
    </xf>
    <xf numFmtId="0" fontId="13" fillId="0" borderId="1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49" fontId="13" fillId="0" borderId="5" xfId="0" applyNumberFormat="1" applyFont="1" applyFill="1" applyBorder="1" applyAlignment="1">
      <alignment horizontal="left"/>
    </xf>
    <xf numFmtId="0" fontId="13" fillId="0" borderId="5" xfId="0" applyNumberFormat="1" applyFont="1" applyFill="1" applyBorder="1" applyAlignment="1">
      <alignment horizontal="left"/>
    </xf>
    <xf numFmtId="0" fontId="14" fillId="2" borderId="7" xfId="0" applyFont="1" applyFill="1" applyBorder="1"/>
    <xf numFmtId="0" fontId="14" fillId="2" borderId="5" xfId="0" applyFont="1" applyFill="1" applyBorder="1"/>
    <xf numFmtId="0" fontId="0" fillId="2" borderId="5" xfId="0" applyFill="1" applyBorder="1"/>
    <xf numFmtId="0" fontId="15" fillId="2" borderId="5" xfId="0" applyFont="1" applyFill="1" applyBorder="1"/>
    <xf numFmtId="0" fontId="0" fillId="2" borderId="8" xfId="0" applyFill="1" applyBorder="1"/>
    <xf numFmtId="0" fontId="15" fillId="0" borderId="0" xfId="0" applyFont="1" applyFill="1" applyAlignment="1">
      <alignment horizontal="justify"/>
    </xf>
    <xf numFmtId="0" fontId="15" fillId="0" borderId="0" xfId="0" applyFont="1" applyFill="1"/>
    <xf numFmtId="0" fontId="15" fillId="0" borderId="0" xfId="0" applyFont="1"/>
    <xf numFmtId="0" fontId="16" fillId="0" borderId="0" xfId="0" applyFont="1" applyFill="1"/>
    <xf numFmtId="0" fontId="16" fillId="0" borderId="0" xfId="0" applyFont="1"/>
    <xf numFmtId="0" fontId="17" fillId="0" borderId="0" xfId="0" applyFont="1" applyFill="1"/>
    <xf numFmtId="0" fontId="17" fillId="0" borderId="0" xfId="0" applyFont="1" applyFill="1" applyBorder="1"/>
    <xf numFmtId="0" fontId="12" fillId="3" borderId="9" xfId="0" applyFont="1" applyFill="1" applyBorder="1"/>
    <xf numFmtId="0" fontId="17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2" fillId="3" borderId="12" xfId="0" applyFont="1" applyFill="1" applyBorder="1"/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18" fillId="3" borderId="16" xfId="0" applyFont="1" applyFill="1" applyBorder="1" applyAlignment="1">
      <alignment horizontal="center"/>
    </xf>
    <xf numFmtId="0" fontId="18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 applyProtection="1">
      <alignment horizontal="left"/>
      <protection locked="0"/>
    </xf>
    <xf numFmtId="0" fontId="17" fillId="0" borderId="20" xfId="0" applyFont="1" applyFill="1" applyBorder="1"/>
    <xf numFmtId="0" fontId="3" fillId="0" borderId="20" xfId="0" applyFont="1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65" fontId="3" fillId="0" borderId="22" xfId="1" applyNumberFormat="1" applyFont="1" applyFill="1" applyBorder="1" applyAlignment="1" applyProtection="1">
      <alignment horizontal="center"/>
      <protection locked="0"/>
    </xf>
    <xf numFmtId="166" fontId="3" fillId="0" borderId="22" xfId="1" applyNumberFormat="1" applyFont="1" applyFill="1" applyBorder="1" applyAlignment="1">
      <alignment horizontal="center"/>
    </xf>
    <xf numFmtId="166" fontId="3" fillId="0" borderId="22" xfId="1" applyNumberFormat="1" applyFont="1" applyBorder="1" applyAlignment="1">
      <alignment horizontal="center"/>
    </xf>
    <xf numFmtId="165" fontId="3" fillId="0" borderId="22" xfId="1" applyNumberFormat="1" applyFont="1" applyBorder="1" applyAlignment="1">
      <alignment horizontal="center"/>
    </xf>
    <xf numFmtId="165" fontId="3" fillId="0" borderId="23" xfId="1" applyNumberFormat="1" applyFont="1" applyBorder="1" applyAlignment="1">
      <alignment horizontal="center"/>
    </xf>
    <xf numFmtId="0" fontId="3" fillId="0" borderId="24" xfId="0" applyFont="1" applyFill="1" applyBorder="1"/>
    <xf numFmtId="0" fontId="3" fillId="0" borderId="5" xfId="0" applyFont="1" applyFill="1" applyBorder="1" applyAlignment="1" applyProtection="1">
      <alignment horizontal="left"/>
      <protection locked="0"/>
    </xf>
    <xf numFmtId="0" fontId="17" fillId="0" borderId="5" xfId="0" applyFont="1" applyFill="1" applyBorder="1"/>
    <xf numFmtId="0" fontId="3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3" fillId="0" borderId="6" xfId="1" applyNumberFormat="1" applyFont="1" applyFill="1" applyBorder="1" applyAlignment="1" applyProtection="1">
      <alignment horizontal="center"/>
      <protection locked="0"/>
    </xf>
    <xf numFmtId="166" fontId="3" fillId="0" borderId="6" xfId="1" applyNumberFormat="1" applyFont="1" applyFill="1" applyBorder="1" applyAlignment="1">
      <alignment horizontal="center"/>
    </xf>
    <xf numFmtId="166" fontId="3" fillId="0" borderId="6" xfId="1" applyNumberFormat="1" applyFont="1" applyBorder="1" applyAlignment="1">
      <alignment horizontal="center"/>
    </xf>
    <xf numFmtId="165" fontId="3" fillId="0" borderId="6" xfId="1" applyNumberFormat="1" applyFont="1" applyBorder="1" applyAlignment="1">
      <alignment horizontal="center"/>
    </xf>
    <xf numFmtId="165" fontId="3" fillId="0" borderId="25" xfId="1" applyNumberFormat="1" applyFont="1" applyBorder="1" applyAlignment="1">
      <alignment horizontal="center"/>
    </xf>
    <xf numFmtId="0" fontId="3" fillId="0" borderId="26" xfId="0" applyFont="1" applyFill="1" applyBorder="1"/>
    <xf numFmtId="0" fontId="3" fillId="0" borderId="27" xfId="0" applyFont="1" applyFill="1" applyBorder="1" applyAlignment="1" applyProtection="1">
      <alignment horizontal="left"/>
      <protection locked="0"/>
    </xf>
    <xf numFmtId="0" fontId="17" fillId="0" borderId="27" xfId="0" applyFont="1" applyFill="1" applyBorder="1"/>
    <xf numFmtId="0" fontId="3" fillId="0" borderId="27" xfId="0" applyFont="1" applyBorder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165" fontId="3" fillId="0" borderId="14" xfId="1" applyNumberFormat="1" applyFont="1" applyFill="1" applyBorder="1" applyAlignment="1" applyProtection="1">
      <alignment horizontal="center"/>
      <protection locked="0"/>
    </xf>
    <xf numFmtId="166" fontId="3" fillId="0" borderId="14" xfId="1" applyNumberFormat="1" applyFont="1" applyFill="1" applyBorder="1" applyAlignment="1">
      <alignment horizontal="center"/>
    </xf>
    <xf numFmtId="166" fontId="3" fillId="0" borderId="14" xfId="1" applyNumberFormat="1" applyFont="1" applyBorder="1" applyAlignment="1">
      <alignment horizontal="center"/>
    </xf>
    <xf numFmtId="165" fontId="3" fillId="0" borderId="14" xfId="1" applyNumberFormat="1" applyFont="1" applyBorder="1" applyAlignment="1">
      <alignment horizontal="center"/>
    </xf>
    <xf numFmtId="165" fontId="3" fillId="0" borderId="29" xfId="1" applyNumberFormat="1" applyFont="1" applyBorder="1" applyAlignment="1">
      <alignment horizontal="center"/>
    </xf>
    <xf numFmtId="0" fontId="19" fillId="0" borderId="16" xfId="0" applyFont="1" applyFill="1" applyBorder="1"/>
    <xf numFmtId="0" fontId="19" fillId="0" borderId="30" xfId="0" applyFont="1" applyFill="1" applyBorder="1" applyAlignment="1" applyProtection="1">
      <alignment horizontal="left"/>
      <protection locked="0"/>
    </xf>
    <xf numFmtId="0" fontId="17" fillId="0" borderId="30" xfId="0" applyFont="1" applyFill="1" applyBorder="1"/>
    <xf numFmtId="0" fontId="0" fillId="0" borderId="30" xfId="0" applyBorder="1"/>
    <xf numFmtId="0" fontId="0" fillId="0" borderId="31" xfId="0" applyBorder="1"/>
    <xf numFmtId="165" fontId="19" fillId="0" borderId="17" xfId="1" applyNumberFormat="1" applyFont="1" applyFill="1" applyBorder="1" applyAlignment="1" applyProtection="1">
      <alignment horizontal="center"/>
      <protection locked="0"/>
    </xf>
    <xf numFmtId="166" fontId="0" fillId="0" borderId="17" xfId="1" applyNumberFormat="1" applyFont="1" applyBorder="1" applyAlignment="1">
      <alignment horizontal="center"/>
    </xf>
    <xf numFmtId="165" fontId="0" fillId="0" borderId="17" xfId="1" applyNumberFormat="1" applyFont="1" applyBorder="1" applyAlignment="1">
      <alignment horizontal="center"/>
    </xf>
    <xf numFmtId="165" fontId="0" fillId="0" borderId="18" xfId="1" applyNumberFormat="1" applyFont="1" applyBorder="1" applyAlignment="1">
      <alignment horizontal="center"/>
    </xf>
    <xf numFmtId="165" fontId="20" fillId="0" borderId="32" xfId="1" applyNumberFormat="1" applyFont="1" applyFill="1" applyBorder="1" applyAlignment="1" applyProtection="1">
      <alignment horizontal="center"/>
      <protection locked="0"/>
    </xf>
    <xf numFmtId="0" fontId="0" fillId="0" borderId="32" xfId="0" applyBorder="1"/>
    <xf numFmtId="0" fontId="21" fillId="0" borderId="0" xfId="0" applyFont="1" applyFill="1" applyAlignment="1"/>
    <xf numFmtId="0" fontId="20" fillId="0" borderId="0" xfId="0" applyFont="1" applyFill="1"/>
    <xf numFmtId="0" fontId="20" fillId="0" borderId="0" xfId="0" applyFont="1" applyFill="1" applyAlignment="1"/>
    <xf numFmtId="166" fontId="20" fillId="0" borderId="0" xfId="1" applyNumberFormat="1" applyFont="1" applyFill="1" applyAlignment="1">
      <alignment horizontal="center"/>
    </xf>
    <xf numFmtId="165" fontId="0" fillId="0" borderId="0" xfId="0" applyNumberFormat="1"/>
    <xf numFmtId="0" fontId="3" fillId="0" borderId="0" xfId="0" applyFont="1"/>
    <xf numFmtId="0" fontId="15" fillId="0" borderId="0" xfId="0" applyFont="1" applyFill="1" applyBorder="1"/>
    <xf numFmtId="0" fontId="3" fillId="3" borderId="33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166" fontId="20" fillId="0" borderId="0" xfId="1" applyNumberFormat="1" applyFont="1" applyFill="1" applyAlignment="1">
      <alignment horizontal="center"/>
    </xf>
    <xf numFmtId="0" fontId="19" fillId="0" borderId="19" xfId="0" applyFont="1" applyFill="1" applyBorder="1"/>
    <xf numFmtId="0" fontId="19" fillId="0" borderId="20" xfId="0" applyFont="1" applyFill="1" applyBorder="1" applyAlignment="1" applyProtection="1">
      <alignment horizontal="left"/>
      <protection locked="0"/>
    </xf>
    <xf numFmtId="0" fontId="0" fillId="0" borderId="20" xfId="0" applyBorder="1"/>
    <xf numFmtId="0" fontId="0" fillId="0" borderId="21" xfId="0" applyBorder="1"/>
    <xf numFmtId="165" fontId="0" fillId="0" borderId="22" xfId="1" applyNumberFormat="1" applyFont="1" applyBorder="1" applyAlignment="1">
      <alignment horizontal="center"/>
    </xf>
    <xf numFmtId="165" fontId="0" fillId="0" borderId="23" xfId="1" applyNumberFormat="1" applyFont="1" applyBorder="1" applyAlignment="1">
      <alignment horizontal="center"/>
    </xf>
    <xf numFmtId="0" fontId="19" fillId="0" borderId="24" xfId="0" applyFont="1" applyFill="1" applyBorder="1"/>
    <xf numFmtId="0" fontId="19" fillId="0" borderId="5" xfId="0" applyFont="1" applyFill="1" applyBorder="1" applyAlignment="1" applyProtection="1">
      <alignment horizontal="left"/>
      <protection locked="0"/>
    </xf>
    <xf numFmtId="0" fontId="0" fillId="0" borderId="5" xfId="0" applyBorder="1"/>
    <xf numFmtId="0" fontId="0" fillId="0" borderId="8" xfId="0" applyBorder="1"/>
    <xf numFmtId="165" fontId="0" fillId="0" borderId="6" xfId="1" applyNumberFormat="1" applyFont="1" applyBorder="1" applyAlignment="1">
      <alignment horizontal="center"/>
    </xf>
    <xf numFmtId="165" fontId="0" fillId="0" borderId="25" xfId="1" applyNumberFormat="1" applyFont="1" applyBorder="1" applyAlignment="1">
      <alignment horizontal="center"/>
    </xf>
    <xf numFmtId="0" fontId="19" fillId="0" borderId="26" xfId="0" applyFont="1" applyFill="1" applyBorder="1"/>
    <xf numFmtId="0" fontId="19" fillId="0" borderId="27" xfId="0" applyFont="1" applyFill="1" applyBorder="1" applyAlignment="1" applyProtection="1">
      <alignment horizontal="left"/>
      <protection locked="0"/>
    </xf>
    <xf numFmtId="0" fontId="0" fillId="0" borderId="27" xfId="0" applyBorder="1"/>
    <xf numFmtId="0" fontId="0" fillId="0" borderId="28" xfId="0" applyBorder="1"/>
    <xf numFmtId="165" fontId="0" fillId="0" borderId="14" xfId="1" applyNumberFormat="1" applyFont="1" applyBorder="1" applyAlignment="1">
      <alignment horizontal="center"/>
    </xf>
    <xf numFmtId="165" fontId="0" fillId="0" borderId="29" xfId="1" applyNumberFormat="1" applyFont="1" applyBorder="1" applyAlignment="1">
      <alignment horizontal="center"/>
    </xf>
    <xf numFmtId="165" fontId="0" fillId="0" borderId="0" xfId="1" applyNumberFormat="1" applyFont="1"/>
    <xf numFmtId="0" fontId="22" fillId="2" borderId="5" xfId="0" applyFont="1" applyFill="1" applyBorder="1"/>
    <xf numFmtId="0" fontId="23" fillId="0" borderId="0" xfId="0" applyFont="1" applyFill="1"/>
    <xf numFmtId="0" fontId="16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0" fillId="0" borderId="0" xfId="0" applyFill="1"/>
    <xf numFmtId="0" fontId="24" fillId="0" borderId="0" xfId="0" applyFont="1" applyFill="1"/>
    <xf numFmtId="0" fontId="19" fillId="0" borderId="9" xfId="0" applyFont="1" applyFill="1" applyBorder="1"/>
    <xf numFmtId="0" fontId="17" fillId="0" borderId="32" xfId="0" applyFont="1" applyFill="1" applyBorder="1"/>
    <xf numFmtId="0" fontId="0" fillId="0" borderId="34" xfId="0" applyBorder="1"/>
    <xf numFmtId="165" fontId="19" fillId="0" borderId="35" xfId="1" applyNumberFormat="1" applyFont="1" applyFill="1" applyBorder="1" applyAlignment="1" applyProtection="1">
      <alignment horizontal="center"/>
      <protection locked="0"/>
    </xf>
    <xf numFmtId="165" fontId="19" fillId="0" borderId="30" xfId="1" applyNumberFormat="1" applyFont="1" applyFill="1" applyBorder="1" applyAlignment="1" applyProtection="1">
      <alignment horizontal="center"/>
      <protection locked="0"/>
    </xf>
    <xf numFmtId="165" fontId="19" fillId="0" borderId="31" xfId="1" applyNumberFormat="1" applyFont="1" applyFill="1" applyBorder="1" applyAlignment="1" applyProtection="1">
      <alignment horizontal="center"/>
      <protection locked="0"/>
    </xf>
    <xf numFmtId="167" fontId="19" fillId="0" borderId="17" xfId="1" applyNumberFormat="1" applyFont="1" applyBorder="1" applyAlignment="1">
      <alignment horizontal="right"/>
    </xf>
    <xf numFmtId="165" fontId="19" fillId="0" borderId="17" xfId="1" applyNumberFormat="1" applyFont="1" applyBorder="1" applyAlignment="1">
      <alignment horizontal="center"/>
    </xf>
    <xf numFmtId="165" fontId="19" fillId="0" borderId="18" xfId="1" applyNumberFormat="1" applyFont="1" applyBorder="1" applyAlignment="1">
      <alignment horizontal="center"/>
    </xf>
    <xf numFmtId="0" fontId="25" fillId="0" borderId="19" xfId="0" applyFont="1" applyFill="1" applyBorder="1"/>
    <xf numFmtId="0" fontId="3" fillId="0" borderId="33" xfId="0" applyFont="1" applyFill="1" applyBorder="1" applyAlignment="1" applyProtection="1">
      <alignment horizontal="left"/>
      <protection locked="0"/>
    </xf>
    <xf numFmtId="166" fontId="0" fillId="0" borderId="22" xfId="1" applyNumberFormat="1" applyFont="1" applyBorder="1" applyAlignment="1">
      <alignment horizontal="center"/>
    </xf>
    <xf numFmtId="165" fontId="3" fillId="0" borderId="33" xfId="1" applyNumberFormat="1" applyFont="1" applyFill="1" applyBorder="1" applyAlignment="1" applyProtection="1">
      <alignment horizontal="center"/>
      <protection locked="0"/>
    </xf>
    <xf numFmtId="165" fontId="3" fillId="0" borderId="20" xfId="1" applyNumberFormat="1" applyFont="1" applyFill="1" applyBorder="1" applyAlignment="1" applyProtection="1">
      <alignment horizontal="center"/>
      <protection locked="0"/>
    </xf>
    <xf numFmtId="165" fontId="3" fillId="0" borderId="21" xfId="1" applyNumberFormat="1" applyFont="1" applyFill="1" applyBorder="1" applyAlignment="1" applyProtection="1">
      <alignment horizontal="center"/>
      <protection locked="0"/>
    </xf>
    <xf numFmtId="167" fontId="0" fillId="0" borderId="22" xfId="1" applyNumberFormat="1" applyFont="1" applyBorder="1" applyAlignment="1">
      <alignment horizontal="right"/>
    </xf>
    <xf numFmtId="0" fontId="25" fillId="0" borderId="24" xfId="0" applyFont="1" applyFill="1" applyBorder="1"/>
    <xf numFmtId="0" fontId="3" fillId="0" borderId="7" xfId="0" applyFont="1" applyFill="1" applyBorder="1" applyAlignment="1" applyProtection="1">
      <protection locked="0"/>
    </xf>
    <xf numFmtId="166" fontId="0" fillId="0" borderId="6" xfId="1" applyNumberFormat="1" applyFont="1" applyBorder="1" applyAlignment="1">
      <alignment horizontal="center"/>
    </xf>
    <xf numFmtId="165" fontId="3" fillId="0" borderId="7" xfId="1" applyNumberFormat="1" applyFont="1" applyFill="1" applyBorder="1" applyAlignment="1" applyProtection="1">
      <alignment horizontal="center"/>
      <protection locked="0"/>
    </xf>
    <xf numFmtId="165" fontId="3" fillId="0" borderId="5" xfId="1" applyNumberFormat="1" applyFont="1" applyFill="1" applyBorder="1" applyAlignment="1" applyProtection="1">
      <alignment horizontal="center"/>
      <protection locked="0"/>
    </xf>
    <xf numFmtId="165" fontId="3" fillId="0" borderId="8" xfId="1" applyNumberFormat="1" applyFont="1" applyFill="1" applyBorder="1" applyAlignment="1" applyProtection="1">
      <alignment horizontal="center"/>
      <protection locked="0"/>
    </xf>
    <xf numFmtId="167" fontId="0" fillId="0" borderId="6" xfId="1" applyNumberFormat="1" applyFont="1" applyBorder="1" applyAlignment="1">
      <alignment horizontal="right"/>
    </xf>
    <xf numFmtId="0" fontId="3" fillId="0" borderId="7" xfId="0" applyFont="1" applyFill="1" applyBorder="1" applyAlignment="1" applyProtection="1">
      <alignment horizontal="left"/>
      <protection locked="0"/>
    </xf>
    <xf numFmtId="0" fontId="25" fillId="0" borderId="36" xfId="0" applyFont="1" applyFill="1" applyBorder="1"/>
    <xf numFmtId="0" fontId="3" fillId="0" borderId="37" xfId="0" applyFont="1" applyFill="1" applyBorder="1" applyAlignment="1" applyProtection="1">
      <alignment horizontal="left"/>
      <protection locked="0"/>
    </xf>
    <xf numFmtId="0" fontId="17" fillId="0" borderId="3" xfId="0" applyFont="1" applyFill="1" applyBorder="1"/>
    <xf numFmtId="0" fontId="0" fillId="0" borderId="3" xfId="0" applyBorder="1"/>
    <xf numFmtId="165" fontId="3" fillId="0" borderId="38" xfId="1" applyNumberFormat="1" applyFont="1" applyFill="1" applyBorder="1" applyAlignment="1" applyProtection="1">
      <alignment horizontal="center"/>
      <protection locked="0"/>
    </xf>
    <xf numFmtId="165" fontId="3" fillId="0" borderId="27" xfId="1" applyNumberFormat="1" applyFont="1" applyFill="1" applyBorder="1" applyAlignment="1" applyProtection="1">
      <alignment horizontal="center"/>
      <protection locked="0"/>
    </xf>
    <xf numFmtId="165" fontId="3" fillId="0" borderId="28" xfId="1" applyNumberFormat="1" applyFont="1" applyFill="1" applyBorder="1" applyAlignment="1" applyProtection="1">
      <alignment horizontal="center"/>
      <protection locked="0"/>
    </xf>
    <xf numFmtId="167" fontId="3" fillId="0" borderId="22" xfId="1" applyNumberFormat="1" applyFont="1" applyBorder="1" applyAlignment="1">
      <alignment horizontal="right"/>
    </xf>
    <xf numFmtId="167" fontId="3" fillId="0" borderId="6" xfId="1" applyNumberFormat="1" applyFont="1" applyBorder="1" applyAlignment="1">
      <alignment horizontal="right"/>
    </xf>
    <xf numFmtId="166" fontId="0" fillId="0" borderId="17" xfId="1" applyNumberFormat="1" applyFont="1" applyFill="1" applyBorder="1" applyAlignment="1">
      <alignment horizontal="center"/>
    </xf>
    <xf numFmtId="167" fontId="0" fillId="0" borderId="17" xfId="1" applyNumberFormat="1" applyFont="1" applyBorder="1" applyAlignment="1">
      <alignment horizontal="right"/>
    </xf>
    <xf numFmtId="0" fontId="26" fillId="0" borderId="0" xfId="0" applyFont="1" applyFill="1" applyBorder="1"/>
    <xf numFmtId="0" fontId="26" fillId="0" borderId="0" xfId="0" applyFont="1" applyFill="1"/>
    <xf numFmtId="0" fontId="12" fillId="3" borderId="39" xfId="0" applyFont="1" applyFill="1" applyBorder="1"/>
    <xf numFmtId="0" fontId="17" fillId="3" borderId="39" xfId="0" applyFont="1" applyFill="1" applyBorder="1" applyAlignment="1">
      <alignment horizontal="center"/>
    </xf>
    <xf numFmtId="0" fontId="19" fillId="3" borderId="40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12" fillId="3" borderId="41" xfId="0" applyFont="1" applyFill="1" applyBorder="1"/>
    <xf numFmtId="0" fontId="3" fillId="3" borderId="4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6" fontId="3" fillId="3" borderId="41" xfId="0" applyNumberFormat="1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18" fillId="3" borderId="40" xfId="0" applyFont="1" applyFill="1" applyBorder="1" applyAlignment="1">
      <alignment horizontal="center"/>
    </xf>
    <xf numFmtId="0" fontId="18" fillId="3" borderId="40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40" xfId="0" applyFont="1" applyFill="1" applyBorder="1" applyAlignment="1">
      <alignment horizontal="center"/>
    </xf>
    <xf numFmtId="0" fontId="3" fillId="0" borderId="42" xfId="0" applyFont="1" applyFill="1" applyBorder="1"/>
    <xf numFmtId="0" fontId="3" fillId="0" borderId="43" xfId="0" applyFont="1" applyFill="1" applyBorder="1" applyAlignment="1" applyProtection="1">
      <alignment horizontal="left"/>
      <protection locked="0"/>
    </xf>
    <xf numFmtId="0" fontId="4" fillId="0" borderId="44" xfId="0" applyFont="1" applyBorder="1" applyAlignment="1">
      <alignment horizontal="center"/>
    </xf>
    <xf numFmtId="165" fontId="3" fillId="0" borderId="19" xfId="1" applyNumberFormat="1" applyFont="1" applyFill="1" applyBorder="1" applyAlignment="1" applyProtection="1">
      <alignment horizontal="center"/>
      <protection locked="0"/>
    </xf>
    <xf numFmtId="166" fontId="3" fillId="0" borderId="23" xfId="1" applyNumberFormat="1" applyFont="1" applyFill="1" applyBorder="1" applyAlignment="1">
      <alignment horizontal="center"/>
    </xf>
    <xf numFmtId="166" fontId="3" fillId="0" borderId="23" xfId="1" applyNumberFormat="1" applyFont="1" applyBorder="1" applyAlignment="1">
      <alignment horizontal="center"/>
    </xf>
    <xf numFmtId="168" fontId="3" fillId="0" borderId="42" xfId="1" applyNumberFormat="1" applyFont="1" applyBorder="1" applyAlignment="1">
      <alignment horizontal="right"/>
    </xf>
    <xf numFmtId="0" fontId="3" fillId="0" borderId="45" xfId="0" applyFont="1" applyFill="1" applyBorder="1"/>
    <xf numFmtId="0" fontId="3" fillId="0" borderId="46" xfId="0" applyFont="1" applyFill="1" applyBorder="1" applyAlignment="1" applyProtection="1">
      <alignment horizontal="left"/>
      <protection locked="0"/>
    </xf>
    <xf numFmtId="0" fontId="4" fillId="0" borderId="47" xfId="0" applyFont="1" applyBorder="1" applyAlignment="1">
      <alignment horizontal="center"/>
    </xf>
    <xf numFmtId="165" fontId="3" fillId="0" borderId="24" xfId="1" applyNumberFormat="1" applyFont="1" applyFill="1" applyBorder="1" applyAlignment="1" applyProtection="1">
      <alignment horizontal="center"/>
      <protection locked="0"/>
    </xf>
    <xf numFmtId="166" fontId="3" fillId="0" borderId="25" xfId="1" applyNumberFormat="1" applyFont="1" applyFill="1" applyBorder="1" applyAlignment="1">
      <alignment horizontal="center"/>
    </xf>
    <xf numFmtId="166" fontId="3" fillId="0" borderId="25" xfId="1" applyNumberFormat="1" applyFont="1" applyBorder="1" applyAlignment="1">
      <alignment horizontal="center"/>
    </xf>
    <xf numFmtId="168" fontId="3" fillId="0" borderId="45" xfId="1" applyNumberFormat="1" applyFont="1" applyBorder="1" applyAlignment="1">
      <alignment horizontal="right"/>
    </xf>
    <xf numFmtId="0" fontId="3" fillId="0" borderId="48" xfId="0" applyFont="1" applyFill="1" applyBorder="1"/>
    <xf numFmtId="0" fontId="3" fillId="0" borderId="49" xfId="0" applyFont="1" applyFill="1" applyBorder="1" applyAlignment="1" applyProtection="1">
      <alignment horizontal="left"/>
      <protection locked="0"/>
    </xf>
    <xf numFmtId="0" fontId="4" fillId="0" borderId="50" xfId="0" applyFont="1" applyBorder="1" applyAlignment="1">
      <alignment horizontal="center"/>
    </xf>
    <xf numFmtId="165" fontId="3" fillId="0" borderId="26" xfId="1" applyNumberFormat="1" applyFont="1" applyFill="1" applyBorder="1" applyAlignment="1" applyProtection="1">
      <alignment horizontal="center"/>
      <protection locked="0"/>
    </xf>
    <xf numFmtId="166" fontId="3" fillId="0" borderId="29" xfId="1" applyNumberFormat="1" applyFont="1" applyFill="1" applyBorder="1" applyAlignment="1">
      <alignment horizontal="center"/>
    </xf>
    <xf numFmtId="166" fontId="3" fillId="0" borderId="29" xfId="1" applyNumberFormat="1" applyFont="1" applyBorder="1" applyAlignment="1">
      <alignment horizontal="center"/>
    </xf>
    <xf numFmtId="168" fontId="3" fillId="0" borderId="48" xfId="1" applyNumberFormat="1" applyFont="1" applyBorder="1" applyAlignment="1">
      <alignment horizontal="right"/>
    </xf>
    <xf numFmtId="0" fontId="19" fillId="0" borderId="40" xfId="0" applyFont="1" applyFill="1" applyBorder="1"/>
    <xf numFmtId="0" fontId="19" fillId="0" borderId="51" xfId="0" applyFont="1" applyFill="1" applyBorder="1" applyAlignment="1" applyProtection="1">
      <alignment horizontal="left"/>
      <protection locked="0"/>
    </xf>
    <xf numFmtId="0" fontId="27" fillId="0" borderId="30" xfId="0" applyFont="1" applyFill="1" applyBorder="1"/>
    <xf numFmtId="0" fontId="19" fillId="0" borderId="30" xfId="0" applyFont="1" applyBorder="1"/>
    <xf numFmtId="0" fontId="19" fillId="0" borderId="52" xfId="0" applyFont="1" applyBorder="1"/>
    <xf numFmtId="165" fontId="19" fillId="0" borderId="16" xfId="1" applyNumberFormat="1" applyFont="1" applyFill="1" applyBorder="1" applyAlignment="1" applyProtection="1">
      <alignment horizontal="center"/>
      <protection locked="0"/>
    </xf>
    <xf numFmtId="166" fontId="19" fillId="0" borderId="17" xfId="1" applyNumberFormat="1" applyFont="1" applyBorder="1" applyAlignment="1">
      <alignment horizontal="center"/>
    </xf>
    <xf numFmtId="166" fontId="19" fillId="0" borderId="18" xfId="1" applyNumberFormat="1" applyFont="1" applyBorder="1" applyAlignment="1">
      <alignment horizontal="center"/>
    </xf>
    <xf numFmtId="168" fontId="19" fillId="0" borderId="40" xfId="1" applyNumberFormat="1" applyFont="1" applyBorder="1" applyAlignment="1">
      <alignment horizontal="right"/>
    </xf>
    <xf numFmtId="0" fontId="16" fillId="0" borderId="0" xfId="0" applyFont="1" applyFill="1" applyBorder="1"/>
    <xf numFmtId="0" fontId="28" fillId="0" borderId="0" xfId="0" applyFont="1" applyFill="1" applyBorder="1"/>
    <xf numFmtId="168" fontId="15" fillId="0" borderId="0" xfId="0" applyNumberFormat="1" applyFont="1" applyFill="1"/>
    <xf numFmtId="165" fontId="15" fillId="0" borderId="0" xfId="0" applyNumberFormat="1" applyFont="1" applyFill="1"/>
    <xf numFmtId="0" fontId="29" fillId="0" borderId="0" xfId="0" applyFont="1" applyFill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/>
    <xf numFmtId="0" fontId="3" fillId="0" borderId="3" xfId="0" applyFont="1" applyBorder="1"/>
    <xf numFmtId="0" fontId="20" fillId="0" borderId="0" xfId="0" applyFont="1"/>
    <xf numFmtId="165" fontId="0" fillId="0" borderId="1" xfId="1" applyNumberFormat="1" applyFont="1" applyBorder="1" applyAlignment="1">
      <alignment horizontal="center"/>
    </xf>
    <xf numFmtId="10" fontId="30" fillId="0" borderId="0" xfId="1" applyNumberFormat="1" applyFont="1" applyAlignment="1">
      <alignment horizontal="center"/>
    </xf>
    <xf numFmtId="43" fontId="30" fillId="0" borderId="0" xfId="1" applyFont="1" applyAlignment="1"/>
    <xf numFmtId="0" fontId="4" fillId="0" borderId="0" xfId="0" applyFont="1" applyFill="1" applyAlignment="1"/>
    <xf numFmtId="43" fontId="0" fillId="0" borderId="0" xfId="1" applyFont="1"/>
    <xf numFmtId="165" fontId="0" fillId="0" borderId="3" xfId="1" applyNumberFormat="1" applyFont="1" applyBorder="1" applyAlignment="1">
      <alignment horizontal="center"/>
    </xf>
    <xf numFmtId="43" fontId="20" fillId="0" borderId="0" xfId="1" applyFont="1" applyFill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25405704558121"/>
          <c:y val="6.9666182873730123E-2"/>
          <c:w val="0.82066054621686868"/>
          <c:h val="0.851959361393323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[1]Zabljeske!$AH$195</c:f>
              <c:strCache>
                <c:ptCount val="1"/>
                <c:pt idx="0">
                  <c:v>2011.</c:v>
                </c:pt>
              </c:strCache>
            </c:strRef>
          </c:tx>
          <c:invertIfNegative val="0"/>
          <c:cat>
            <c:strRef>
              <c:f>[1]Zabljeske!$AG$196:$AG$198</c:f>
              <c:strCache>
                <c:ptCount val="3"/>
                <c:pt idx="0">
                  <c:v>Prihodi</c:v>
                </c:pt>
                <c:pt idx="1">
                  <c:v>Rashodi</c:v>
                </c:pt>
                <c:pt idx="2">
                  <c:v>BrutoDobit (gubitak)</c:v>
                </c:pt>
              </c:strCache>
            </c:strRef>
          </c:cat>
          <c:val>
            <c:numRef>
              <c:f>[1]Zabljeske!$AH$196:$AH$198</c:f>
              <c:numCache>
                <c:formatCode>_(* #,##0_);_(* \(#,##0\);_(* "-"??_);_(@_)</c:formatCode>
                <c:ptCount val="3"/>
                <c:pt idx="0">
                  <c:v>925181.63004999992</c:v>
                </c:pt>
                <c:pt idx="1">
                  <c:v>593694</c:v>
                </c:pt>
                <c:pt idx="2">
                  <c:v>331487.63004999992</c:v>
                </c:pt>
              </c:numCache>
            </c:numRef>
          </c:val>
        </c:ser>
        <c:ser>
          <c:idx val="1"/>
          <c:order val="1"/>
          <c:tx>
            <c:strRef>
              <c:f>[1]Zabljeske!$AI$195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[1]Zabljeske!$AG$196:$AG$198</c:f>
              <c:strCache>
                <c:ptCount val="3"/>
                <c:pt idx="0">
                  <c:v>Prihodi</c:v>
                </c:pt>
                <c:pt idx="1">
                  <c:v>Rashodi</c:v>
                </c:pt>
                <c:pt idx="2">
                  <c:v>BrutoDobit (gubitak)</c:v>
                </c:pt>
              </c:strCache>
            </c:strRef>
          </c:cat>
          <c:val>
            <c:numRef>
              <c:f>[1]Zabljeske!$AI$196:$AI$198</c:f>
              <c:numCache>
                <c:formatCode>_(* #,##0_);_(* \(#,##0\);_(* "-"??_);_(@_)</c:formatCode>
                <c:ptCount val="3"/>
                <c:pt idx="0">
                  <c:v>856256</c:v>
                </c:pt>
                <c:pt idx="1">
                  <c:v>576013</c:v>
                </c:pt>
                <c:pt idx="2">
                  <c:v>280243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775392"/>
        <c:axId val="304780096"/>
      </c:barChart>
      <c:catAx>
        <c:axId val="30477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lang="hr-BA"/>
            </a:pPr>
            <a:endParaRPr lang="sr-Latn-RS"/>
          </a:p>
        </c:txPr>
        <c:crossAx val="30478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478009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hr-BA"/>
            </a:pPr>
            <a:endParaRPr lang="sr-Latn-RS"/>
          </a:p>
        </c:txPr>
        <c:crossAx val="304775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352112676056338"/>
          <c:y val="7.0721357850070717E-3"/>
          <c:w val="0.7"/>
          <c:h val="6.3649222065063654E-2"/>
        </c:manualLayout>
      </c:layout>
      <c:overlay val="0"/>
      <c:txPr>
        <a:bodyPr/>
        <a:lstStyle/>
        <a:p>
          <a:pPr>
            <a:defRPr lang="hr-BA"/>
          </a:pPr>
          <a:endParaRPr lang="sr-Latn-R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9706744868035213E-2"/>
          <c:y val="0.38630136986305358"/>
          <c:w val="0.80351906158359065"/>
          <c:h val="0.29863013698630125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cat>
            <c:strRef>
              <c:f>[1]Zabljeske!$AH$156:$AH$158</c:f>
              <c:strCache>
                <c:ptCount val="3"/>
                <c:pt idx="0">
                  <c:v>Poslovni</c:v>
                </c:pt>
                <c:pt idx="1">
                  <c:v>Finansijski </c:v>
                </c:pt>
                <c:pt idx="2">
                  <c:v>Ostali </c:v>
                </c:pt>
              </c:strCache>
            </c:strRef>
          </c:cat>
          <c:val>
            <c:numRef>
              <c:f>[1]Zabljeske!$AI$156:$AI$158</c:f>
              <c:numCache>
                <c:formatCode>_(* #,##0_);_(* \(#,##0\);_(* "-"??_);_(@_)</c:formatCode>
                <c:ptCount val="3"/>
                <c:pt idx="0">
                  <c:v>541325</c:v>
                </c:pt>
                <c:pt idx="1">
                  <c:v>603</c:v>
                </c:pt>
                <c:pt idx="2">
                  <c:v>51766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2.3460396217596088E-2"/>
          <c:y val="2.1917875019720895E-2"/>
          <c:w val="0.59046891741272067"/>
          <c:h val="8.9627239218048563E-2"/>
        </c:manualLayout>
      </c:layout>
      <c:overlay val="0"/>
      <c:txPr>
        <a:bodyPr/>
        <a:lstStyle/>
        <a:p>
          <a:pPr>
            <a:defRPr lang="hr-BA"/>
          </a:pPr>
          <a:endParaRPr lang="sr-Latn-RS"/>
        </a:p>
      </c:txPr>
    </c:legend>
    <c:plotVisOnly val="1"/>
    <c:dispBlanksAs val="zero"/>
    <c:showDLblsOverMax val="0"/>
  </c:chart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[1]Zabljeske!$J$460</c:f>
              <c:strCache>
                <c:ptCount val="1"/>
                <c:pt idx="0">
                  <c:v>Prilivi</c:v>
                </c:pt>
              </c:strCache>
            </c:strRef>
          </c:tx>
          <c:invertIfNegative val="0"/>
          <c:cat>
            <c:numRef>
              <c:f>[1]Zabljeske!$K$459:$L$459</c:f>
              <c:numCache>
                <c:formatCode>General</c:formatCode>
                <c:ptCount val="2"/>
                <c:pt idx="0">
                  <c:v>2011</c:v>
                </c:pt>
                <c:pt idx="1">
                  <c:v>2010</c:v>
                </c:pt>
              </c:numCache>
            </c:numRef>
          </c:cat>
          <c:val>
            <c:numRef>
              <c:f>[1]Zabljeske!$K$460:$L$460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[1]Zabljeske!$J$461</c:f>
              <c:strCache>
                <c:ptCount val="1"/>
                <c:pt idx="0">
                  <c:v>Odlivi</c:v>
                </c:pt>
              </c:strCache>
            </c:strRef>
          </c:tx>
          <c:invertIfNegative val="0"/>
          <c:cat>
            <c:numRef>
              <c:f>[1]Zabljeske!$K$459:$L$459</c:f>
              <c:numCache>
                <c:formatCode>General</c:formatCode>
                <c:ptCount val="2"/>
                <c:pt idx="0">
                  <c:v>2011</c:v>
                </c:pt>
                <c:pt idx="1">
                  <c:v>2010</c:v>
                </c:pt>
              </c:numCache>
            </c:numRef>
          </c:cat>
          <c:val>
            <c:numRef>
              <c:f>[1]Zabljeske!$K$461:$L$461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807936"/>
        <c:axId val="302805192"/>
      </c:barChart>
      <c:catAx>
        <c:axId val="30280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hr-BA"/>
            </a:pPr>
            <a:endParaRPr lang="sr-Latn-RS"/>
          </a:p>
        </c:txPr>
        <c:crossAx val="302805192"/>
        <c:crosses val="autoZero"/>
        <c:auto val="1"/>
        <c:lblAlgn val="ctr"/>
        <c:lblOffset val="100"/>
        <c:noMultiLvlLbl val="0"/>
      </c:catAx>
      <c:valAx>
        <c:axId val="30280519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lang="hr-BA"/>
            </a:pPr>
            <a:endParaRPr lang="sr-Latn-RS"/>
          </a:p>
        </c:txPr>
        <c:crossAx val="302807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91142857142857148"/>
          <c:y val="0.43206521739130432"/>
          <c:w val="0.98714285714285721"/>
          <c:h val="0.5625"/>
        </c:manualLayout>
      </c:layout>
      <c:overlay val="0"/>
      <c:txPr>
        <a:bodyPr/>
        <a:lstStyle/>
        <a:p>
          <a:pPr>
            <a:defRPr lang="hr-BA"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78327327692844"/>
          <c:y val="0.13709713409655921"/>
          <c:w val="0.72463973233625012"/>
          <c:h val="0.752690147981128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[1]Zabljeske!$AK$398</c:f>
              <c:strCache>
                <c:ptCount val="1"/>
                <c:pt idx="0">
                  <c:v>Stalna sr.</c:v>
                </c:pt>
              </c:strCache>
            </c:strRef>
          </c:tx>
          <c:invertIfNegative val="0"/>
          <c:cat>
            <c:strRef>
              <c:f>[1]Zabljeske!$AL$397:$AM$397</c:f>
              <c:strCache>
                <c:ptCount val="2"/>
                <c:pt idx="0">
                  <c:v>2011.</c:v>
                </c:pt>
                <c:pt idx="1">
                  <c:v>2010</c:v>
                </c:pt>
              </c:strCache>
            </c:strRef>
          </c:cat>
          <c:val>
            <c:numRef>
              <c:f>[1]Zabljeske!$AL$398:$AM$398</c:f>
              <c:numCache>
                <c:formatCode>_(* #,##0_);_(* \(#,##0\);_(* "-"??_);_(@_)</c:formatCode>
                <c:ptCount val="2"/>
                <c:pt idx="0">
                  <c:v>1340752</c:v>
                </c:pt>
                <c:pt idx="1">
                  <c:v>1019981</c:v>
                </c:pt>
              </c:numCache>
            </c:numRef>
          </c:val>
        </c:ser>
        <c:ser>
          <c:idx val="1"/>
          <c:order val="1"/>
          <c:tx>
            <c:strRef>
              <c:f>[1]Zabljeske!$AK$399</c:f>
              <c:strCache>
                <c:ptCount val="1"/>
                <c:pt idx="0">
                  <c:v>Tekuća sr.</c:v>
                </c:pt>
              </c:strCache>
            </c:strRef>
          </c:tx>
          <c:invertIfNegative val="0"/>
          <c:cat>
            <c:strRef>
              <c:f>[1]Zabljeske!$AL$397:$AM$397</c:f>
              <c:strCache>
                <c:ptCount val="2"/>
                <c:pt idx="0">
                  <c:v>2011.</c:v>
                </c:pt>
                <c:pt idx="1">
                  <c:v>2010</c:v>
                </c:pt>
              </c:strCache>
            </c:strRef>
          </c:cat>
          <c:val>
            <c:numRef>
              <c:f>[1]Zabljeske!$AL$399:$AM$399</c:f>
              <c:numCache>
                <c:formatCode>_(* #,##0_);_(* \(#,##0\);_(* "-"??_);_(@_)</c:formatCode>
                <c:ptCount val="2"/>
                <c:pt idx="0">
                  <c:v>1234858</c:v>
                </c:pt>
                <c:pt idx="1">
                  <c:v>1235776</c:v>
                </c:pt>
              </c:numCache>
            </c:numRef>
          </c:val>
        </c:ser>
        <c:ser>
          <c:idx val="2"/>
          <c:order val="2"/>
          <c:tx>
            <c:strRef>
              <c:f>[1]Zabljeske!$AK$400</c:f>
              <c:strCache>
                <c:ptCount val="1"/>
                <c:pt idx="0">
                  <c:v>Gubitak izn.kap.</c:v>
                </c:pt>
              </c:strCache>
            </c:strRef>
          </c:tx>
          <c:invertIfNegative val="0"/>
          <c:cat>
            <c:strRef>
              <c:f>[1]Zabljeske!$AL$397:$AM$397</c:f>
              <c:strCache>
                <c:ptCount val="2"/>
                <c:pt idx="0">
                  <c:v>2011.</c:v>
                </c:pt>
                <c:pt idx="1">
                  <c:v>2010</c:v>
                </c:pt>
              </c:strCache>
            </c:strRef>
          </c:cat>
          <c:val>
            <c:numRef>
              <c:f>[1]Zabljeske!$AL$400:$AM$400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2802448"/>
        <c:axId val="302804016"/>
      </c:barChart>
      <c:catAx>
        <c:axId val="30280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hr-BA"/>
            </a:pPr>
            <a:endParaRPr lang="sr-Latn-RS"/>
          </a:p>
        </c:txPr>
        <c:crossAx val="30280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28040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hr-BA"/>
            </a:pPr>
            <a:endParaRPr lang="sr-Latn-RS"/>
          </a:p>
        </c:txPr>
        <c:crossAx val="3028024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7.8313253012048195E-2"/>
          <c:y val="3.0848329048843187E-2"/>
          <c:w val="0.97891566265060237"/>
          <c:h val="9.2544987146529561E-2"/>
        </c:manualLayout>
      </c:layout>
      <c:overlay val="0"/>
      <c:txPr>
        <a:bodyPr/>
        <a:lstStyle/>
        <a:p>
          <a:pPr>
            <a:defRPr lang="hr-BA"/>
          </a:pPr>
          <a:endParaRPr lang="sr-Latn-R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>
        <c:manualLayout>
          <c:xMode val="edge"/>
          <c:yMode val="edge"/>
          <c:x val="0.45821333710531692"/>
          <c:y val="3.85964340664313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hr-BA"/>
          </a:pPr>
          <a:endParaRPr lang="sr-Latn-R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98270893371748E-2"/>
          <c:y val="0.40701893852432336"/>
          <c:w val="0.80691642651296758"/>
          <c:h val="0.3894750187603665"/>
        </c:manualLayout>
      </c:layout>
      <c:pie3DChart>
        <c:varyColors val="1"/>
        <c:ser>
          <c:idx val="0"/>
          <c:order val="0"/>
          <c:tx>
            <c:strRef>
              <c:f>[1]Zabljeske!$AK$326</c:f>
              <c:strCache>
                <c:ptCount val="1"/>
                <c:pt idx="0">
                  <c:v>2011.</c:v>
                </c:pt>
              </c:strCache>
            </c:strRef>
          </c:tx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cat>
            <c:strRef>
              <c:f>[1]Zabljeske!$AJ$327:$AJ$329</c:f>
              <c:strCache>
                <c:ptCount val="3"/>
                <c:pt idx="0">
                  <c:v>Stalna sr.</c:v>
                </c:pt>
                <c:pt idx="1">
                  <c:v>Tekuća sr.</c:v>
                </c:pt>
                <c:pt idx="2">
                  <c:v>Gubitak iznad kapitala</c:v>
                </c:pt>
              </c:strCache>
            </c:strRef>
          </c:cat>
          <c:val>
            <c:numRef>
              <c:f>[1]Zabljeske!$AK$327:$AK$329</c:f>
              <c:numCache>
                <c:formatCode>_(* #,##0_);_(* \(#,##0\);_(* "-"??_);_(@_)</c:formatCode>
                <c:ptCount val="3"/>
                <c:pt idx="0">
                  <c:v>1340752</c:v>
                </c:pt>
                <c:pt idx="1">
                  <c:v>1234858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5.1873261351313121E-2"/>
          <c:y val="0.14035116300117656"/>
          <c:w val="0.81671805994310587"/>
          <c:h val="0.30711014571454426"/>
        </c:manualLayout>
      </c:layout>
      <c:overlay val="0"/>
      <c:txPr>
        <a:bodyPr/>
        <a:lstStyle/>
        <a:p>
          <a:pPr>
            <a:defRPr lang="hr-BA"/>
          </a:pPr>
          <a:endParaRPr lang="sr-Latn-RS"/>
        </a:p>
      </c:txPr>
    </c:legend>
    <c:plotVisOnly val="1"/>
    <c:dispBlanksAs val="zero"/>
    <c:showDLblsOverMax val="0"/>
  </c:chart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>
        <c:manualLayout>
          <c:xMode val="edge"/>
          <c:yMode val="edge"/>
          <c:x val="0.46064128285334194"/>
          <c:y val="3.85966633063600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hr-BA"/>
          </a:pPr>
          <a:endParaRPr lang="sr-Latn-R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9125505542655395E-2"/>
          <c:y val="0.41052772247711922"/>
          <c:w val="0.80466586852261268"/>
          <c:h val="0.38245745085477656"/>
        </c:manualLayout>
      </c:layout>
      <c:pie3DChart>
        <c:varyColors val="1"/>
        <c:ser>
          <c:idx val="0"/>
          <c:order val="0"/>
          <c:tx>
            <c:strRef>
              <c:f>[1]Zabljeske!$AK$331</c:f>
              <c:strCache>
                <c:ptCount val="1"/>
                <c:pt idx="0">
                  <c:v>2010</c:v>
                </c:pt>
              </c:strCache>
            </c:strRef>
          </c:tx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cat>
            <c:strRef>
              <c:f>[1]Zabljeske!$AJ$332:$AJ$334</c:f>
              <c:strCache>
                <c:ptCount val="3"/>
                <c:pt idx="0">
                  <c:v>Stalna sr.</c:v>
                </c:pt>
                <c:pt idx="1">
                  <c:v>Tekuća sr.</c:v>
                </c:pt>
                <c:pt idx="2">
                  <c:v>Gubitak iznad kapitala</c:v>
                </c:pt>
              </c:strCache>
            </c:strRef>
          </c:cat>
          <c:val>
            <c:numRef>
              <c:f>[1]Zabljeske!$AK$332:$AK$334</c:f>
              <c:numCache>
                <c:formatCode>_(* #,##0_);_(* \(#,##0\);_(* "-"??_);_(@_)</c:formatCode>
                <c:ptCount val="3"/>
                <c:pt idx="0">
                  <c:v>1019981</c:v>
                </c:pt>
                <c:pt idx="1">
                  <c:v>1235776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4.6647251285370152E-2"/>
          <c:y val="0.1403511066307023"/>
          <c:w val="0.94664710746773084"/>
          <c:h val="0.22733836471133151"/>
        </c:manualLayout>
      </c:layout>
      <c:overlay val="0"/>
      <c:txPr>
        <a:bodyPr/>
        <a:lstStyle/>
        <a:p>
          <a:pPr>
            <a:defRPr lang="hr-BA"/>
          </a:pPr>
          <a:endParaRPr lang="sr-Latn-RS"/>
        </a:p>
      </c:txPr>
    </c:legend>
    <c:plotVisOnly val="1"/>
    <c:dispBlanksAs val="zero"/>
    <c:showDLblsOverMax val="0"/>
  </c:chart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>
        <c:manualLayout>
          <c:xMode val="edge"/>
          <c:yMode val="edge"/>
          <c:x val="0.45664751365538764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hr-BA"/>
          </a:pPr>
          <a:endParaRPr lang="sr-Latn-R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266034628503529E-2"/>
          <c:y val="0.40766550522648082"/>
          <c:w val="0.80635951945154372"/>
          <c:h val="0.38675958188153331"/>
        </c:manualLayout>
      </c:layout>
      <c:pie3DChart>
        <c:varyColors val="1"/>
        <c:ser>
          <c:idx val="0"/>
          <c:order val="0"/>
          <c:tx>
            <c:strRef>
              <c:f>[1]Zabljeske!$AM$375</c:f>
              <c:strCache>
                <c:ptCount val="1"/>
                <c:pt idx="0">
                  <c:v>2011.</c:v>
                </c:pt>
              </c:strCache>
            </c:strRef>
          </c:tx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cat>
            <c:strRef>
              <c:f>[1]Zabljeske!$AL$376:$AL$378</c:f>
              <c:strCache>
                <c:ptCount val="3"/>
                <c:pt idx="0">
                  <c:v>Vl.kapital</c:v>
                </c:pt>
                <c:pt idx="1">
                  <c:v>Dug.obav.</c:v>
                </c:pt>
                <c:pt idx="2">
                  <c:v>Kratk. obav.</c:v>
                </c:pt>
              </c:strCache>
            </c:strRef>
          </c:cat>
          <c:val>
            <c:numRef>
              <c:f>[1]Zabljeske!$AM$376:$AM$378</c:f>
              <c:numCache>
                <c:formatCode>_(* #,##0_);_(* \(#,##0\);_(* "-"??_);_(@_)</c:formatCode>
                <c:ptCount val="3"/>
                <c:pt idx="0">
                  <c:v>2502558</c:v>
                </c:pt>
                <c:pt idx="1">
                  <c:v>0</c:v>
                </c:pt>
                <c:pt idx="2">
                  <c:v>73052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6.9364167316923214E-2"/>
          <c:y val="0.13937282229965156"/>
          <c:w val="0.80027964972846866"/>
          <c:h val="0.22574519648458577"/>
        </c:manualLayout>
      </c:layout>
      <c:overlay val="0"/>
      <c:txPr>
        <a:bodyPr/>
        <a:lstStyle/>
        <a:p>
          <a:pPr>
            <a:defRPr lang="hr-BA"/>
          </a:pPr>
          <a:endParaRPr lang="sr-Latn-RS"/>
        </a:p>
      </c:txPr>
    </c:legend>
    <c:plotVisOnly val="1"/>
    <c:dispBlanksAs val="zero"/>
    <c:showDLblsOverMax val="0"/>
  </c:chart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>
        <c:manualLayout>
          <c:xMode val="edge"/>
          <c:yMode val="edge"/>
          <c:x val="0.45953743685265147"/>
          <c:y val="3.819437204495779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hr-BA"/>
          </a:pPr>
          <a:endParaRPr lang="sr-Latn-R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266034628503529E-2"/>
          <c:y val="0.40972361153025832"/>
          <c:w val="0.80635951945154372"/>
          <c:h val="0.38541797355815327"/>
        </c:manualLayout>
      </c:layout>
      <c:pie3DChart>
        <c:varyColors val="1"/>
        <c:ser>
          <c:idx val="0"/>
          <c:order val="0"/>
          <c:tx>
            <c:strRef>
              <c:f>[1]Zabljeske!$AM$380</c:f>
              <c:strCache>
                <c:ptCount val="1"/>
                <c:pt idx="0">
                  <c:v>2010</c:v>
                </c:pt>
              </c:strCache>
            </c:strRef>
          </c:tx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cat>
            <c:strRef>
              <c:f>[1]Zabljeske!$AL$381:$AL$383</c:f>
              <c:strCache>
                <c:ptCount val="3"/>
                <c:pt idx="0">
                  <c:v>Vl.kapital</c:v>
                </c:pt>
                <c:pt idx="1">
                  <c:v>Dug. obav.</c:v>
                </c:pt>
                <c:pt idx="2">
                  <c:v>Kratk.obav.</c:v>
                </c:pt>
              </c:strCache>
            </c:strRef>
          </c:cat>
          <c:val>
            <c:numRef>
              <c:f>[1]Zabljeske!$AM$381:$AM$383</c:f>
              <c:numCache>
                <c:formatCode>_(* #,##0_);_(* \(#,##0\);_(* "-"??_);_(@_)</c:formatCode>
                <c:ptCount val="3"/>
                <c:pt idx="0">
                  <c:v>2176923</c:v>
                </c:pt>
                <c:pt idx="1">
                  <c:v>18365</c:v>
                </c:pt>
                <c:pt idx="2">
                  <c:v>60469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6.9364152061637457E-2"/>
          <c:y val="0.13888922421282704"/>
          <c:w val="0.72336381339429345"/>
          <c:h val="0.22527805975472576"/>
        </c:manualLayout>
      </c:layout>
      <c:overlay val="0"/>
      <c:txPr>
        <a:bodyPr/>
        <a:lstStyle/>
        <a:p>
          <a:pPr>
            <a:defRPr lang="hr-BA"/>
          </a:pPr>
          <a:endParaRPr lang="sr-Latn-RS"/>
        </a:p>
      </c:txPr>
    </c:legend>
    <c:plotVisOnly val="1"/>
    <c:dispBlanksAs val="zero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342939481269806"/>
          <c:y val="0.13709713409655921"/>
          <c:w val="0.72622478386167144"/>
          <c:h val="0.752690147981128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[1]Zabljeske!$AK$404</c:f>
              <c:strCache>
                <c:ptCount val="1"/>
                <c:pt idx="0">
                  <c:v>Vl.kapital</c:v>
                </c:pt>
              </c:strCache>
            </c:strRef>
          </c:tx>
          <c:invertIfNegative val="0"/>
          <c:cat>
            <c:strRef>
              <c:f>[1]Zabljeske!$AL$403:$AM$403</c:f>
              <c:strCache>
                <c:ptCount val="2"/>
                <c:pt idx="0">
                  <c:v>2011.</c:v>
                </c:pt>
                <c:pt idx="1">
                  <c:v>2010</c:v>
                </c:pt>
              </c:strCache>
            </c:strRef>
          </c:cat>
          <c:val>
            <c:numRef>
              <c:f>[1]Zabljeske!$AL$404:$AM$404</c:f>
              <c:numCache>
                <c:formatCode>_(* #,##0_);_(* \(#,##0\);_(* "-"??_);_(@_)</c:formatCode>
                <c:ptCount val="2"/>
                <c:pt idx="0">
                  <c:v>2502558</c:v>
                </c:pt>
                <c:pt idx="1">
                  <c:v>2176923</c:v>
                </c:pt>
              </c:numCache>
            </c:numRef>
          </c:val>
        </c:ser>
        <c:ser>
          <c:idx val="1"/>
          <c:order val="1"/>
          <c:tx>
            <c:strRef>
              <c:f>[1]Zabljeske!$AK$405</c:f>
              <c:strCache>
                <c:ptCount val="1"/>
                <c:pt idx="0">
                  <c:v>Dug.obav.</c:v>
                </c:pt>
              </c:strCache>
            </c:strRef>
          </c:tx>
          <c:invertIfNegative val="0"/>
          <c:cat>
            <c:strRef>
              <c:f>[1]Zabljeske!$AL$403:$AM$403</c:f>
              <c:strCache>
                <c:ptCount val="2"/>
                <c:pt idx="0">
                  <c:v>2011.</c:v>
                </c:pt>
                <c:pt idx="1">
                  <c:v>2010</c:v>
                </c:pt>
              </c:strCache>
            </c:strRef>
          </c:cat>
          <c:val>
            <c:numRef>
              <c:f>[1]Zabljeske!$AL$405:$AM$405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18365</c:v>
                </c:pt>
              </c:numCache>
            </c:numRef>
          </c:val>
        </c:ser>
        <c:ser>
          <c:idx val="2"/>
          <c:order val="2"/>
          <c:tx>
            <c:strRef>
              <c:f>[1]Zabljeske!$AK$406</c:f>
              <c:strCache>
                <c:ptCount val="1"/>
                <c:pt idx="0">
                  <c:v>Kratk.obav.</c:v>
                </c:pt>
              </c:strCache>
            </c:strRef>
          </c:tx>
          <c:invertIfNegative val="0"/>
          <c:cat>
            <c:strRef>
              <c:f>[1]Zabljeske!$AL$403:$AM$403</c:f>
              <c:strCache>
                <c:ptCount val="2"/>
                <c:pt idx="0">
                  <c:v>2011.</c:v>
                </c:pt>
                <c:pt idx="1">
                  <c:v>2010</c:v>
                </c:pt>
              </c:strCache>
            </c:strRef>
          </c:cat>
          <c:val>
            <c:numRef>
              <c:f>[1]Zabljeske!$AL$406:$AM$406</c:f>
              <c:numCache>
                <c:formatCode>_(* #,##0_);_(* \(#,##0\);_(* "-"??_);_(@_)</c:formatCode>
                <c:ptCount val="2"/>
                <c:pt idx="0">
                  <c:v>73052</c:v>
                </c:pt>
                <c:pt idx="1">
                  <c:v>60469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4776176"/>
        <c:axId val="304777352"/>
      </c:barChart>
      <c:catAx>
        <c:axId val="30477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hr-BA"/>
            </a:pPr>
            <a:endParaRPr lang="sr-Latn-RS"/>
          </a:p>
        </c:txPr>
        <c:crossAx val="30477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477735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hr-BA"/>
            </a:pPr>
            <a:endParaRPr lang="sr-Latn-RS"/>
          </a:p>
        </c:txPr>
        <c:crossAx val="304776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8.8709677419354843E-2"/>
          <c:y val="2.0408163265306121E-2"/>
          <c:w val="0.94892473118279574"/>
          <c:h val="8.1632653061224483E-2"/>
        </c:manualLayout>
      </c:layout>
      <c:overlay val="0"/>
      <c:txPr>
        <a:bodyPr/>
        <a:lstStyle/>
        <a:p>
          <a:pPr>
            <a:defRPr lang="hr-BA"/>
          </a:pPr>
          <a:endParaRPr lang="sr-Latn-R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layout>
        <c:manualLayout>
          <c:xMode val="edge"/>
          <c:yMode val="edge"/>
          <c:x val="0.39601143052384724"/>
          <c:y val="3.3994191790664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hr-BA"/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9373273274108779"/>
          <c:y val="0.21246458923513931"/>
          <c:w val="0.76638389863753864"/>
          <c:h val="0.679886685552407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[1]Zabljeske!$AI$106</c:f>
              <c:strCache>
                <c:ptCount val="1"/>
                <c:pt idx="0">
                  <c:v>Ukupno prihodi</c:v>
                </c:pt>
              </c:strCache>
            </c:strRef>
          </c:tx>
          <c:invertIfNegative val="0"/>
          <c:cat>
            <c:strRef>
              <c:f>[1]Zabljeske!$AJ$105:$AK$105</c:f>
              <c:strCache>
                <c:ptCount val="2"/>
                <c:pt idx="0">
                  <c:v>2011.</c:v>
                </c:pt>
                <c:pt idx="1">
                  <c:v>2010</c:v>
                </c:pt>
              </c:strCache>
            </c:strRef>
          </c:cat>
          <c:val>
            <c:numRef>
              <c:f>[1]Zabljeske!$AJ$106:$AK$106</c:f>
              <c:numCache>
                <c:formatCode>_(* #,##0_);_(* \(#,##0\);_(* "-"??_);_(@_)</c:formatCode>
                <c:ptCount val="2"/>
                <c:pt idx="0">
                  <c:v>925181.63004999992</c:v>
                </c:pt>
                <c:pt idx="1">
                  <c:v>856256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776568"/>
        <c:axId val="304777744"/>
      </c:barChart>
      <c:catAx>
        <c:axId val="304776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lang="hr-BA"/>
            </a:pPr>
            <a:endParaRPr lang="sr-Latn-RS"/>
          </a:p>
        </c:txPr>
        <c:crossAx val="30477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477774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hr-BA"/>
            </a:pPr>
            <a:endParaRPr lang="sr-Latn-RS"/>
          </a:p>
        </c:txPr>
        <c:crossAx val="304776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41420118343195267"/>
          <c:y val="0.12167300380228137"/>
          <c:w val="0.73076923076923073"/>
          <c:h val="0.21292775665399238"/>
        </c:manualLayout>
      </c:layout>
      <c:overlay val="0"/>
      <c:txPr>
        <a:bodyPr/>
        <a:lstStyle/>
        <a:p>
          <a:pPr>
            <a:defRPr lang="hr-BA"/>
          </a:pPr>
          <a:endParaRPr lang="sr-Latn-R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9415488553912565E-2"/>
          <c:y val="0.38309911847920131"/>
          <c:w val="0.80409586330376215"/>
          <c:h val="0.307042675839997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cat>
            <c:strRef>
              <c:f>[1]Zabljeske!$AI$109:$AI$111</c:f>
              <c:strCache>
                <c:ptCount val="3"/>
                <c:pt idx="0">
                  <c:v>Poslovni</c:v>
                </c:pt>
                <c:pt idx="1">
                  <c:v>Finansijski</c:v>
                </c:pt>
                <c:pt idx="2">
                  <c:v>Ostali</c:v>
                </c:pt>
              </c:strCache>
            </c:strRef>
          </c:cat>
          <c:val>
            <c:numRef>
              <c:f>[1]Zabljeske!$AJ$109:$AJ$111</c:f>
              <c:numCache>
                <c:formatCode>_(* #,##0_);_(* \(#,##0\);_(* "-"??_);_(@_)</c:formatCode>
                <c:ptCount val="3"/>
                <c:pt idx="0">
                  <c:v>844768</c:v>
                </c:pt>
                <c:pt idx="1">
                  <c:v>56168</c:v>
                </c:pt>
                <c:pt idx="2">
                  <c:v>24245.63004999992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5.2631503253874092E-2"/>
          <c:y val="2.2535334026642893E-2"/>
          <c:w val="0.60060317117894513"/>
          <c:h val="0.11677630862179963"/>
        </c:manualLayout>
      </c:layout>
      <c:overlay val="0"/>
      <c:txPr>
        <a:bodyPr/>
        <a:lstStyle/>
        <a:p>
          <a:pPr>
            <a:defRPr lang="hr-BA"/>
          </a:pPr>
          <a:endParaRPr lang="sr-Latn-RS"/>
        </a:p>
      </c:txPr>
    </c:legend>
    <c:plotVisOnly val="1"/>
    <c:dispBlanksAs val="zero"/>
    <c:showDLblsOverMax val="0"/>
  </c:chart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layout>
        <c:manualLayout>
          <c:xMode val="edge"/>
          <c:yMode val="edge"/>
          <c:x val="0.39488630292894805"/>
          <c:y val="3.2876712328767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hr-BA"/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9318208615679144"/>
          <c:y val="0.20547945205480544"/>
          <c:w val="0.76704651856379735"/>
          <c:h val="0.690410958904109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[1]Zabljeske!$AH$153</c:f>
              <c:strCache>
                <c:ptCount val="1"/>
                <c:pt idx="0">
                  <c:v>Ukupni rashodi</c:v>
                </c:pt>
              </c:strCache>
            </c:strRef>
          </c:tx>
          <c:invertIfNegative val="0"/>
          <c:cat>
            <c:strRef>
              <c:f>[1]Zabljeske!$AI$152:$AJ$152</c:f>
              <c:strCache>
                <c:ptCount val="2"/>
                <c:pt idx="0">
                  <c:v>2011.</c:v>
                </c:pt>
                <c:pt idx="1">
                  <c:v>2010</c:v>
                </c:pt>
              </c:strCache>
            </c:strRef>
          </c:cat>
          <c:val>
            <c:numRef>
              <c:f>[1]Zabljeske!$AI$153:$AJ$153</c:f>
              <c:numCache>
                <c:formatCode>_(* #,##0_);_(* \(#,##0\);_(* "-"??_);_(@_)</c:formatCode>
                <c:ptCount val="2"/>
                <c:pt idx="0">
                  <c:v>593694</c:v>
                </c:pt>
                <c:pt idx="1">
                  <c:v>576013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806760"/>
        <c:axId val="302802840"/>
      </c:barChart>
      <c:catAx>
        <c:axId val="302806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lang="hr-BA"/>
            </a:pPr>
            <a:endParaRPr lang="sr-Latn-RS"/>
          </a:p>
        </c:txPr>
        <c:crossAx val="30280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280284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hr-BA"/>
            </a:pPr>
            <a:endParaRPr lang="sr-Latn-RS"/>
          </a:p>
        </c:txPr>
        <c:crossAx val="302806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41592920353982299"/>
          <c:y val="0.11780821917808219"/>
          <c:w val="0.75811209439528027"/>
          <c:h val="0.18356164383561643"/>
        </c:manualLayout>
      </c:layout>
      <c:overlay val="0"/>
      <c:txPr>
        <a:bodyPr/>
        <a:lstStyle/>
        <a:p>
          <a:pPr>
            <a:defRPr lang="hr-BA"/>
          </a:pPr>
          <a:endParaRPr lang="sr-Latn-R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192</xdr:row>
      <xdr:rowOff>47625</xdr:rowOff>
    </xdr:from>
    <xdr:to>
      <xdr:col>46</xdr:col>
      <xdr:colOff>0</xdr:colOff>
      <xdr:row>229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324</xdr:row>
      <xdr:rowOff>28575</xdr:rowOff>
    </xdr:from>
    <xdr:to>
      <xdr:col>23</xdr:col>
      <xdr:colOff>0</xdr:colOff>
      <xdr:row>341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66675</xdr:colOff>
      <xdr:row>324</xdr:row>
      <xdr:rowOff>28575</xdr:rowOff>
    </xdr:from>
    <xdr:to>
      <xdr:col>45</xdr:col>
      <xdr:colOff>114300</xdr:colOff>
      <xdr:row>341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373</xdr:row>
      <xdr:rowOff>19050</xdr:rowOff>
    </xdr:from>
    <xdr:to>
      <xdr:col>22</xdr:col>
      <xdr:colOff>123825</xdr:colOff>
      <xdr:row>390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38100</xdr:colOff>
      <xdr:row>373</xdr:row>
      <xdr:rowOff>9525</xdr:rowOff>
    </xdr:from>
    <xdr:to>
      <xdr:col>46</xdr:col>
      <xdr:colOff>0</xdr:colOff>
      <xdr:row>389</xdr:row>
      <xdr:rowOff>152400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38100</xdr:colOff>
      <xdr:row>394</xdr:row>
      <xdr:rowOff>85725</xdr:rowOff>
    </xdr:from>
    <xdr:to>
      <xdr:col>46</xdr:col>
      <xdr:colOff>0</xdr:colOff>
      <xdr:row>417</xdr:row>
      <xdr:rowOff>95250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103</xdr:row>
      <xdr:rowOff>9525</xdr:rowOff>
    </xdr:from>
    <xdr:to>
      <xdr:col>23</xdr:col>
      <xdr:colOff>38100</xdr:colOff>
      <xdr:row>115</xdr:row>
      <xdr:rowOff>114300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104775</xdr:colOff>
      <xdr:row>103</xdr:row>
      <xdr:rowOff>0</xdr:rowOff>
    </xdr:from>
    <xdr:to>
      <xdr:col>45</xdr:col>
      <xdr:colOff>152400</xdr:colOff>
      <xdr:row>115</xdr:row>
      <xdr:rowOff>123825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148</xdr:row>
      <xdr:rowOff>95250</xdr:rowOff>
    </xdr:from>
    <xdr:to>
      <xdr:col>23</xdr:col>
      <xdr:colOff>47625</xdr:colOff>
      <xdr:row>167</xdr:row>
      <xdr:rowOff>133350</xdr:rowOff>
    </xdr:to>
    <xdr:graphicFrame macro="">
      <xdr:nvGraphicFramePr>
        <xdr:cNvPr id="1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76200</xdr:colOff>
      <xdr:row>148</xdr:row>
      <xdr:rowOff>95250</xdr:rowOff>
    </xdr:from>
    <xdr:to>
      <xdr:col>45</xdr:col>
      <xdr:colOff>123825</xdr:colOff>
      <xdr:row>167</xdr:row>
      <xdr:rowOff>142875</xdr:rowOff>
    </xdr:to>
    <xdr:graphicFrame macro="">
      <xdr:nvGraphicFramePr>
        <xdr:cNvPr id="1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454</xdr:row>
      <xdr:rowOff>171450</xdr:rowOff>
    </xdr:from>
    <xdr:to>
      <xdr:col>45</xdr:col>
      <xdr:colOff>57150</xdr:colOff>
      <xdr:row>474</xdr:row>
      <xdr:rowOff>57150</xdr:rowOff>
    </xdr:to>
    <xdr:graphicFrame macro="">
      <xdr:nvGraphicFramePr>
        <xdr:cNvPr id="12" name="Grafikon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394</xdr:row>
      <xdr:rowOff>85725</xdr:rowOff>
    </xdr:from>
    <xdr:to>
      <xdr:col>22</xdr:col>
      <xdr:colOff>114300</xdr:colOff>
      <xdr:row>417</xdr:row>
      <xdr:rowOff>66675</xdr:rowOff>
    </xdr:to>
    <xdr:graphicFrame macro="">
      <xdr:nvGraphicFramePr>
        <xdr:cNvPr id="1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ela.mujkic\Documents\AMELA\dokumenti%20AMELA\NO%20DUF-a\71.sjednica\godisnji%20izvjestaj%20duf%202011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osPod"/>
      <sheetName val="B.Uspjeha"/>
      <sheetName val="B.Stanja"/>
      <sheetName val="PromjKapitala"/>
      <sheetName val="Zabljeske"/>
      <sheetName val="Sheet1"/>
    </sheetNames>
    <sheetDataSet>
      <sheetData sheetId="0">
        <row r="1">
          <cell r="U1">
            <v>2011</v>
          </cell>
        </row>
        <row r="3">
          <cell r="F3" t="str">
            <v>Hadžialić Azira</v>
          </cell>
        </row>
        <row r="6">
          <cell r="F6" t="str">
            <v>01.01.</v>
          </cell>
          <cell r="M6" t="str">
            <v>31.12.</v>
          </cell>
          <cell r="P6" t="str">
            <v>2011.</v>
          </cell>
        </row>
        <row r="8">
          <cell r="F8" t="str">
            <v>DUF "BLAGO" d.o.o.</v>
          </cell>
          <cell r="AB8">
            <v>4</v>
          </cell>
          <cell r="AC8">
            <v>2</v>
          </cell>
          <cell r="AD8">
            <v>0</v>
          </cell>
          <cell r="AE8">
            <v>0</v>
          </cell>
          <cell r="AF8">
            <v>0</v>
          </cell>
          <cell r="AG8">
            <v>5</v>
          </cell>
          <cell r="AH8">
            <v>2</v>
          </cell>
          <cell r="AI8">
            <v>5</v>
          </cell>
          <cell r="AJ8">
            <v>4</v>
          </cell>
          <cell r="AK8">
            <v>0</v>
          </cell>
          <cell r="AL8">
            <v>0</v>
          </cell>
          <cell r="AM8">
            <v>0</v>
          </cell>
          <cell r="AN8">
            <v>7</v>
          </cell>
        </row>
        <row r="9">
          <cell r="F9" t="str">
            <v>Sarajevo</v>
          </cell>
          <cell r="AB9">
            <v>2</v>
          </cell>
          <cell r="AC9">
            <v>0</v>
          </cell>
          <cell r="AD9">
            <v>0</v>
          </cell>
          <cell r="AE9">
            <v>0</v>
          </cell>
          <cell r="AF9">
            <v>5</v>
          </cell>
          <cell r="AG9">
            <v>2</v>
          </cell>
          <cell r="AH9">
            <v>5</v>
          </cell>
          <cell r="AI9">
            <v>4</v>
          </cell>
          <cell r="AJ9">
            <v>0</v>
          </cell>
          <cell r="AK9">
            <v>0</v>
          </cell>
          <cell r="AL9">
            <v>0</v>
          </cell>
          <cell r="AM9">
            <v>7</v>
          </cell>
        </row>
        <row r="10">
          <cell r="F10" t="str">
            <v>Bulevar Meše Selimovića 16</v>
          </cell>
          <cell r="AB10">
            <v>6</v>
          </cell>
          <cell r="AC10">
            <v>7</v>
          </cell>
          <cell r="AD10">
            <v>1</v>
          </cell>
          <cell r="AE10">
            <v>2</v>
          </cell>
          <cell r="AF10">
            <v>0</v>
          </cell>
        </row>
        <row r="12">
          <cell r="AB12">
            <v>1</v>
          </cell>
          <cell r="AC12">
            <v>0</v>
          </cell>
          <cell r="AD12">
            <v>8</v>
          </cell>
        </row>
        <row r="13">
          <cell r="AB13" t="str">
            <v>Raiffeisen bank dd Sarajevo</v>
          </cell>
        </row>
        <row r="14">
          <cell r="F14" t="str">
            <v>Alma Kadrić dipl.ecc</v>
          </cell>
          <cell r="AB14">
            <v>1</v>
          </cell>
          <cell r="AC14">
            <v>6</v>
          </cell>
          <cell r="AD14">
            <v>1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2</v>
          </cell>
          <cell r="AK14">
            <v>2</v>
          </cell>
          <cell r="AL14">
            <v>0</v>
          </cell>
          <cell r="AM14">
            <v>7</v>
          </cell>
          <cell r="AN14">
            <v>0</v>
          </cell>
          <cell r="AO14">
            <v>0</v>
          </cell>
          <cell r="AP14">
            <v>3</v>
          </cell>
          <cell r="AQ14">
            <v>3</v>
          </cell>
        </row>
        <row r="15">
          <cell r="F15" t="str">
            <v>Osnivanje i upravljanje ZIF-om</v>
          </cell>
          <cell r="AB15" t="str">
            <v>Fima banka dd Sarajevo</v>
          </cell>
        </row>
        <row r="16">
          <cell r="AB16">
            <v>1</v>
          </cell>
          <cell r="AC16">
            <v>3</v>
          </cell>
          <cell r="AD16">
            <v>7</v>
          </cell>
          <cell r="AE16">
            <v>4</v>
          </cell>
          <cell r="AF16">
            <v>7</v>
          </cell>
          <cell r="AG16">
            <v>0</v>
          </cell>
          <cell r="AH16">
            <v>6</v>
          </cell>
          <cell r="AI16">
            <v>0</v>
          </cell>
          <cell r="AJ16">
            <v>0</v>
          </cell>
          <cell r="AK16">
            <v>2</v>
          </cell>
          <cell r="AL16">
            <v>5</v>
          </cell>
          <cell r="AM16">
            <v>2</v>
          </cell>
          <cell r="AN16">
            <v>0</v>
          </cell>
          <cell r="AO16">
            <v>8</v>
          </cell>
          <cell r="AP16">
            <v>6</v>
          </cell>
          <cell r="AQ16">
            <v>5</v>
          </cell>
        </row>
        <row r="87">
          <cell r="F87">
            <v>925181.63004999992</v>
          </cell>
          <cell r="Q87">
            <v>856256</v>
          </cell>
        </row>
        <row r="141">
          <cell r="F141">
            <v>56169.59</v>
          </cell>
        </row>
        <row r="192">
          <cell r="F192">
            <v>593694</v>
          </cell>
          <cell r="Q192">
            <v>576013</v>
          </cell>
        </row>
      </sheetData>
      <sheetData sheetId="1">
        <row r="27">
          <cell r="AG27">
            <v>844768</v>
          </cell>
          <cell r="AO27">
            <v>828665</v>
          </cell>
        </row>
        <row r="38">
          <cell r="AG38">
            <v>541325</v>
          </cell>
          <cell r="AO38">
            <v>572362</v>
          </cell>
        </row>
        <row r="54">
          <cell r="AG54">
            <v>56168</v>
          </cell>
          <cell r="AO54">
            <v>23794</v>
          </cell>
        </row>
        <row r="64">
          <cell r="AG64">
            <v>603</v>
          </cell>
          <cell r="AO64">
            <v>2598</v>
          </cell>
        </row>
        <row r="144">
          <cell r="AG144">
            <v>331489</v>
          </cell>
          <cell r="AO144">
            <v>280243</v>
          </cell>
        </row>
        <row r="146">
          <cell r="AG146">
            <v>0</v>
          </cell>
          <cell r="AO146">
            <v>0</v>
          </cell>
        </row>
        <row r="149">
          <cell r="AG149">
            <v>4848.3</v>
          </cell>
          <cell r="AO149">
            <v>0</v>
          </cell>
        </row>
        <row r="153">
          <cell r="AG153">
            <v>326640.7</v>
          </cell>
          <cell r="AO153">
            <v>280243</v>
          </cell>
        </row>
        <row r="154">
          <cell r="AG154">
            <v>0</v>
          </cell>
          <cell r="AO154">
            <v>0</v>
          </cell>
        </row>
      </sheetData>
      <sheetData sheetId="2">
        <row r="23">
          <cell r="AD23">
            <v>2151302</v>
          </cell>
          <cell r="AK23">
            <v>810550</v>
          </cell>
          <cell r="AR23">
            <v>1340752</v>
          </cell>
          <cell r="AY23">
            <v>1019981</v>
          </cell>
        </row>
        <row r="25">
          <cell r="AR25">
            <v>57860</v>
          </cell>
          <cell r="AY25">
            <v>76104</v>
          </cell>
        </row>
        <row r="31">
          <cell r="AR31">
            <v>245936</v>
          </cell>
          <cell r="AY31">
            <v>392633</v>
          </cell>
        </row>
        <row r="38">
          <cell r="AR38">
            <v>0</v>
          </cell>
          <cell r="AY38">
            <v>0</v>
          </cell>
        </row>
        <row r="59">
          <cell r="AR59">
            <v>0</v>
          </cell>
        </row>
        <row r="61">
          <cell r="AR61">
            <v>1234858</v>
          </cell>
          <cell r="AY61">
            <v>1235776</v>
          </cell>
        </row>
        <row r="62">
          <cell r="AR62">
            <v>0</v>
          </cell>
          <cell r="AY62">
            <v>909</v>
          </cell>
        </row>
        <row r="71">
          <cell r="AR71">
            <v>698187</v>
          </cell>
          <cell r="AY71">
            <v>569649</v>
          </cell>
        </row>
        <row r="74">
          <cell r="AR74">
            <v>471603</v>
          </cell>
          <cell r="AY74">
            <v>595344</v>
          </cell>
        </row>
        <row r="80">
          <cell r="AR80">
            <v>0</v>
          </cell>
          <cell r="AY80">
            <v>0</v>
          </cell>
        </row>
        <row r="89">
          <cell r="AR89">
            <v>65068</v>
          </cell>
          <cell r="AY89">
            <v>69874</v>
          </cell>
        </row>
        <row r="91">
          <cell r="AR91">
            <v>0</v>
          </cell>
          <cell r="AY91">
            <v>0</v>
          </cell>
        </row>
        <row r="92">
          <cell r="AR92">
            <v>2575610</v>
          </cell>
          <cell r="AY92">
            <v>2255757</v>
          </cell>
        </row>
        <row r="102">
          <cell r="AR102">
            <v>2502558</v>
          </cell>
          <cell r="AY102">
            <v>2176923</v>
          </cell>
        </row>
        <row r="132">
          <cell r="AR132">
            <v>0</v>
          </cell>
          <cell r="AY132">
            <v>18365</v>
          </cell>
        </row>
        <row r="144">
          <cell r="AR144">
            <v>73052</v>
          </cell>
          <cell r="AY144">
            <v>60469</v>
          </cell>
        </row>
        <row r="170">
          <cell r="AR170">
            <v>2575610</v>
          </cell>
          <cell r="AY170">
            <v>2255757</v>
          </cell>
        </row>
      </sheetData>
      <sheetData sheetId="3"/>
      <sheetData sheetId="4">
        <row r="100">
          <cell r="R100">
            <v>925181.63004999992</v>
          </cell>
        </row>
        <row r="105">
          <cell r="AJ105" t="str">
            <v>2011.</v>
          </cell>
          <cell r="AK105">
            <v>2010</v>
          </cell>
        </row>
        <row r="106">
          <cell r="AI106" t="str">
            <v>Ukupno prihodi</v>
          </cell>
          <cell r="AJ106">
            <v>925181.63004999992</v>
          </cell>
          <cell r="AK106">
            <v>856256</v>
          </cell>
        </row>
        <row r="109">
          <cell r="AI109" t="str">
            <v>Poslovni</v>
          </cell>
          <cell r="AJ109">
            <v>844768</v>
          </cell>
        </row>
        <row r="110">
          <cell r="AI110" t="str">
            <v>Finansijski</v>
          </cell>
          <cell r="AJ110">
            <v>56168</v>
          </cell>
        </row>
        <row r="111">
          <cell r="AI111" t="str">
            <v>Ostali</v>
          </cell>
          <cell r="AJ111">
            <v>24245.63004999992</v>
          </cell>
        </row>
        <row r="143">
          <cell r="R143">
            <v>593694</v>
          </cell>
        </row>
        <row r="152">
          <cell r="AI152" t="str">
            <v>2011.</v>
          </cell>
          <cell r="AJ152">
            <v>2010</v>
          </cell>
        </row>
        <row r="153">
          <cell r="AH153" t="str">
            <v>Ukupni rashodi</v>
          </cell>
          <cell r="AI153">
            <v>593694</v>
          </cell>
          <cell r="AJ153">
            <v>576013</v>
          </cell>
        </row>
        <row r="156">
          <cell r="AH156" t="str">
            <v>Poslovni</v>
          </cell>
          <cell r="AI156">
            <v>541325</v>
          </cell>
        </row>
        <row r="157">
          <cell r="AH157" t="str">
            <v xml:space="preserve">Finansijski </v>
          </cell>
          <cell r="AI157">
            <v>603</v>
          </cell>
        </row>
        <row r="158">
          <cell r="AH158" t="str">
            <v xml:space="preserve">Ostali </v>
          </cell>
          <cell r="AI158">
            <v>51766</v>
          </cell>
        </row>
        <row r="195">
          <cell r="AH195" t="str">
            <v>2011.</v>
          </cell>
          <cell r="AI195">
            <v>2010</v>
          </cell>
        </row>
        <row r="196">
          <cell r="AG196" t="str">
            <v>Prihodi</v>
          </cell>
          <cell r="AH196">
            <v>925181.63004999992</v>
          </cell>
          <cell r="AI196">
            <v>856256</v>
          </cell>
        </row>
        <row r="197">
          <cell r="AG197" t="str">
            <v>Rashodi</v>
          </cell>
          <cell r="AH197">
            <v>593694</v>
          </cell>
          <cell r="AI197">
            <v>576013</v>
          </cell>
        </row>
        <row r="198">
          <cell r="AG198" t="str">
            <v>BrutoDobit (gubitak)</v>
          </cell>
          <cell r="AH198">
            <v>331487.63004999992</v>
          </cell>
          <cell r="AI198">
            <v>280243</v>
          </cell>
        </row>
        <row r="313">
          <cell r="AD313">
            <v>595344</v>
          </cell>
        </row>
        <row r="314">
          <cell r="AD314">
            <v>0</v>
          </cell>
        </row>
        <row r="315">
          <cell r="AD315">
            <v>0</v>
          </cell>
        </row>
        <row r="326">
          <cell r="AK326" t="str">
            <v>2011.</v>
          </cell>
        </row>
        <row r="327">
          <cell r="AJ327" t="str">
            <v>Stalna sr.</v>
          </cell>
          <cell r="AK327">
            <v>1340752</v>
          </cell>
        </row>
        <row r="328">
          <cell r="AJ328" t="str">
            <v>Tekuća sr.</v>
          </cell>
          <cell r="AK328">
            <v>1234858</v>
          </cell>
        </row>
        <row r="329">
          <cell r="AJ329" t="str">
            <v>Gubitak iznad kapitala</v>
          </cell>
          <cell r="AK329">
            <v>0</v>
          </cell>
        </row>
        <row r="331">
          <cell r="AK331">
            <v>2010</v>
          </cell>
        </row>
        <row r="332">
          <cell r="AJ332" t="str">
            <v>Stalna sr.</v>
          </cell>
          <cell r="AK332">
            <v>1019981</v>
          </cell>
        </row>
        <row r="333">
          <cell r="AJ333" t="str">
            <v>Tekuća sr.</v>
          </cell>
          <cell r="AK333">
            <v>1235776</v>
          </cell>
        </row>
        <row r="334">
          <cell r="AJ334" t="str">
            <v>Gubitak iznad kapitala</v>
          </cell>
          <cell r="AK334">
            <v>0</v>
          </cell>
        </row>
        <row r="375">
          <cell r="AM375" t="str">
            <v>2011.</v>
          </cell>
        </row>
        <row r="376">
          <cell r="AL376" t="str">
            <v>Vl.kapital</v>
          </cell>
          <cell r="AM376">
            <v>2502558</v>
          </cell>
        </row>
        <row r="377">
          <cell r="AL377" t="str">
            <v>Dug.obav.</v>
          </cell>
          <cell r="AM377">
            <v>0</v>
          </cell>
        </row>
        <row r="378">
          <cell r="AL378" t="str">
            <v>Kratk. obav.</v>
          </cell>
          <cell r="AM378">
            <v>73052</v>
          </cell>
        </row>
        <row r="380">
          <cell r="AM380">
            <v>2010</v>
          </cell>
        </row>
        <row r="381">
          <cell r="AL381" t="str">
            <v>Vl.kapital</v>
          </cell>
          <cell r="AM381">
            <v>2176923</v>
          </cell>
        </row>
        <row r="382">
          <cell r="AL382" t="str">
            <v>Dug. obav.</v>
          </cell>
          <cell r="AM382">
            <v>18365</v>
          </cell>
        </row>
        <row r="383">
          <cell r="AL383" t="str">
            <v>Kratk.obav.</v>
          </cell>
          <cell r="AM383">
            <v>60469</v>
          </cell>
        </row>
        <row r="397">
          <cell r="AL397" t="str">
            <v>2011.</v>
          </cell>
          <cell r="AM397">
            <v>2010</v>
          </cell>
        </row>
        <row r="398">
          <cell r="AK398" t="str">
            <v>Stalna sr.</v>
          </cell>
          <cell r="AL398">
            <v>1340752</v>
          </cell>
          <cell r="AM398">
            <v>1019981</v>
          </cell>
        </row>
        <row r="399">
          <cell r="AK399" t="str">
            <v>Tekuća sr.</v>
          </cell>
          <cell r="AL399">
            <v>1234858</v>
          </cell>
          <cell r="AM399">
            <v>1235776</v>
          </cell>
        </row>
        <row r="400">
          <cell r="AK400" t="str">
            <v>Gubitak izn.kap.</v>
          </cell>
          <cell r="AL400">
            <v>0</v>
          </cell>
          <cell r="AM400">
            <v>0</v>
          </cell>
        </row>
        <row r="403">
          <cell r="AL403" t="str">
            <v>2011.</v>
          </cell>
          <cell r="AM403">
            <v>2010</v>
          </cell>
        </row>
        <row r="404">
          <cell r="AK404" t="str">
            <v>Vl.kapital</v>
          </cell>
          <cell r="AL404">
            <v>2502558</v>
          </cell>
          <cell r="AM404">
            <v>2176923</v>
          </cell>
        </row>
        <row r="405">
          <cell r="AK405" t="str">
            <v>Dug.obav.</v>
          </cell>
          <cell r="AL405">
            <v>0</v>
          </cell>
          <cell r="AM405">
            <v>18365</v>
          </cell>
        </row>
        <row r="406">
          <cell r="AK406" t="str">
            <v>Kratk.obav.</v>
          </cell>
          <cell r="AL406">
            <v>73052</v>
          </cell>
          <cell r="AM406">
            <v>60469</v>
          </cell>
        </row>
        <row r="459">
          <cell r="K459">
            <v>2011</v>
          </cell>
          <cell r="L459">
            <v>2010</v>
          </cell>
        </row>
        <row r="460">
          <cell r="J460" t="str">
            <v>Prilivi</v>
          </cell>
          <cell r="K460" t="e">
            <v>#REF!</v>
          </cell>
          <cell r="L460" t="e">
            <v>#REF!</v>
          </cell>
        </row>
        <row r="461">
          <cell r="J461" t="str">
            <v>Odlivi</v>
          </cell>
          <cell r="K461" t="e">
            <v>#REF!</v>
          </cell>
          <cell r="L461" t="e">
            <v>#REF!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46"/>
  <sheetViews>
    <sheetView tabSelected="1" workbookViewId="0">
      <selection activeCell="AE14" sqref="AE14"/>
    </sheetView>
  </sheetViews>
  <sheetFormatPr defaultColWidth="2" defaultRowHeight="15" x14ac:dyDescent="0.25"/>
  <cols>
    <col min="1" max="1" width="2.42578125" customWidth="1"/>
    <col min="2" max="2" width="2.28515625" customWidth="1"/>
    <col min="3" max="7" width="2" customWidth="1"/>
    <col min="8" max="8" width="2.42578125" customWidth="1"/>
    <col min="9" max="9" width="2.5703125" customWidth="1"/>
    <col min="10" max="27" width="2" customWidth="1"/>
    <col min="28" max="31" width="3" customWidth="1"/>
    <col min="32" max="33" width="2" customWidth="1"/>
    <col min="34" max="46" width="2.28515625" customWidth="1"/>
    <col min="47" max="50" width="2" customWidth="1"/>
    <col min="51" max="51" width="8.85546875" customWidth="1"/>
    <col min="52" max="53" width="10.140625" customWidth="1"/>
    <col min="54" max="59" width="13.85546875" customWidth="1"/>
    <col min="257" max="257" width="2.42578125" customWidth="1"/>
    <col min="258" max="258" width="2.28515625" customWidth="1"/>
    <col min="259" max="263" width="2" customWidth="1"/>
    <col min="264" max="264" width="2.42578125" customWidth="1"/>
    <col min="265" max="265" width="2.5703125" customWidth="1"/>
    <col min="266" max="283" width="2" customWidth="1"/>
    <col min="284" max="287" width="3" customWidth="1"/>
    <col min="288" max="289" width="2" customWidth="1"/>
    <col min="290" max="302" width="2.28515625" customWidth="1"/>
    <col min="303" max="306" width="2" customWidth="1"/>
    <col min="307" max="307" width="8.85546875" customWidth="1"/>
    <col min="308" max="309" width="10.140625" customWidth="1"/>
    <col min="310" max="315" width="13.85546875" customWidth="1"/>
    <col min="513" max="513" width="2.42578125" customWidth="1"/>
    <col min="514" max="514" width="2.28515625" customWidth="1"/>
    <col min="515" max="519" width="2" customWidth="1"/>
    <col min="520" max="520" width="2.42578125" customWidth="1"/>
    <col min="521" max="521" width="2.5703125" customWidth="1"/>
    <col min="522" max="539" width="2" customWidth="1"/>
    <col min="540" max="543" width="3" customWidth="1"/>
    <col min="544" max="545" width="2" customWidth="1"/>
    <col min="546" max="558" width="2.28515625" customWidth="1"/>
    <col min="559" max="562" width="2" customWidth="1"/>
    <col min="563" max="563" width="8.85546875" customWidth="1"/>
    <col min="564" max="565" width="10.140625" customWidth="1"/>
    <col min="566" max="571" width="13.85546875" customWidth="1"/>
    <col min="769" max="769" width="2.42578125" customWidth="1"/>
    <col min="770" max="770" width="2.28515625" customWidth="1"/>
    <col min="771" max="775" width="2" customWidth="1"/>
    <col min="776" max="776" width="2.42578125" customWidth="1"/>
    <col min="777" max="777" width="2.5703125" customWidth="1"/>
    <col min="778" max="795" width="2" customWidth="1"/>
    <col min="796" max="799" width="3" customWidth="1"/>
    <col min="800" max="801" width="2" customWidth="1"/>
    <col min="802" max="814" width="2.28515625" customWidth="1"/>
    <col min="815" max="818" width="2" customWidth="1"/>
    <col min="819" max="819" width="8.85546875" customWidth="1"/>
    <col min="820" max="821" width="10.140625" customWidth="1"/>
    <col min="822" max="827" width="13.85546875" customWidth="1"/>
    <col min="1025" max="1025" width="2.42578125" customWidth="1"/>
    <col min="1026" max="1026" width="2.28515625" customWidth="1"/>
    <col min="1027" max="1031" width="2" customWidth="1"/>
    <col min="1032" max="1032" width="2.42578125" customWidth="1"/>
    <col min="1033" max="1033" width="2.5703125" customWidth="1"/>
    <col min="1034" max="1051" width="2" customWidth="1"/>
    <col min="1052" max="1055" width="3" customWidth="1"/>
    <col min="1056" max="1057" width="2" customWidth="1"/>
    <col min="1058" max="1070" width="2.28515625" customWidth="1"/>
    <col min="1071" max="1074" width="2" customWidth="1"/>
    <col min="1075" max="1075" width="8.85546875" customWidth="1"/>
    <col min="1076" max="1077" width="10.140625" customWidth="1"/>
    <col min="1078" max="1083" width="13.85546875" customWidth="1"/>
    <col min="1281" max="1281" width="2.42578125" customWidth="1"/>
    <col min="1282" max="1282" width="2.28515625" customWidth="1"/>
    <col min="1283" max="1287" width="2" customWidth="1"/>
    <col min="1288" max="1288" width="2.42578125" customWidth="1"/>
    <col min="1289" max="1289" width="2.5703125" customWidth="1"/>
    <col min="1290" max="1307" width="2" customWidth="1"/>
    <col min="1308" max="1311" width="3" customWidth="1"/>
    <col min="1312" max="1313" width="2" customWidth="1"/>
    <col min="1314" max="1326" width="2.28515625" customWidth="1"/>
    <col min="1327" max="1330" width="2" customWidth="1"/>
    <col min="1331" max="1331" width="8.85546875" customWidth="1"/>
    <col min="1332" max="1333" width="10.140625" customWidth="1"/>
    <col min="1334" max="1339" width="13.85546875" customWidth="1"/>
    <col min="1537" max="1537" width="2.42578125" customWidth="1"/>
    <col min="1538" max="1538" width="2.28515625" customWidth="1"/>
    <col min="1539" max="1543" width="2" customWidth="1"/>
    <col min="1544" max="1544" width="2.42578125" customWidth="1"/>
    <col min="1545" max="1545" width="2.5703125" customWidth="1"/>
    <col min="1546" max="1563" width="2" customWidth="1"/>
    <col min="1564" max="1567" width="3" customWidth="1"/>
    <col min="1568" max="1569" width="2" customWidth="1"/>
    <col min="1570" max="1582" width="2.28515625" customWidth="1"/>
    <col min="1583" max="1586" width="2" customWidth="1"/>
    <col min="1587" max="1587" width="8.85546875" customWidth="1"/>
    <col min="1588" max="1589" width="10.140625" customWidth="1"/>
    <col min="1590" max="1595" width="13.85546875" customWidth="1"/>
    <col min="1793" max="1793" width="2.42578125" customWidth="1"/>
    <col min="1794" max="1794" width="2.28515625" customWidth="1"/>
    <col min="1795" max="1799" width="2" customWidth="1"/>
    <col min="1800" max="1800" width="2.42578125" customWidth="1"/>
    <col min="1801" max="1801" width="2.5703125" customWidth="1"/>
    <col min="1802" max="1819" width="2" customWidth="1"/>
    <col min="1820" max="1823" width="3" customWidth="1"/>
    <col min="1824" max="1825" width="2" customWidth="1"/>
    <col min="1826" max="1838" width="2.28515625" customWidth="1"/>
    <col min="1839" max="1842" width="2" customWidth="1"/>
    <col min="1843" max="1843" width="8.85546875" customWidth="1"/>
    <col min="1844" max="1845" width="10.140625" customWidth="1"/>
    <col min="1846" max="1851" width="13.85546875" customWidth="1"/>
    <col min="2049" max="2049" width="2.42578125" customWidth="1"/>
    <col min="2050" max="2050" width="2.28515625" customWidth="1"/>
    <col min="2051" max="2055" width="2" customWidth="1"/>
    <col min="2056" max="2056" width="2.42578125" customWidth="1"/>
    <col min="2057" max="2057" width="2.5703125" customWidth="1"/>
    <col min="2058" max="2075" width="2" customWidth="1"/>
    <col min="2076" max="2079" width="3" customWidth="1"/>
    <col min="2080" max="2081" width="2" customWidth="1"/>
    <col min="2082" max="2094" width="2.28515625" customWidth="1"/>
    <col min="2095" max="2098" width="2" customWidth="1"/>
    <col min="2099" max="2099" width="8.85546875" customWidth="1"/>
    <col min="2100" max="2101" width="10.140625" customWidth="1"/>
    <col min="2102" max="2107" width="13.85546875" customWidth="1"/>
    <col min="2305" max="2305" width="2.42578125" customWidth="1"/>
    <col min="2306" max="2306" width="2.28515625" customWidth="1"/>
    <col min="2307" max="2311" width="2" customWidth="1"/>
    <col min="2312" max="2312" width="2.42578125" customWidth="1"/>
    <col min="2313" max="2313" width="2.5703125" customWidth="1"/>
    <col min="2314" max="2331" width="2" customWidth="1"/>
    <col min="2332" max="2335" width="3" customWidth="1"/>
    <col min="2336" max="2337" width="2" customWidth="1"/>
    <col min="2338" max="2350" width="2.28515625" customWidth="1"/>
    <col min="2351" max="2354" width="2" customWidth="1"/>
    <col min="2355" max="2355" width="8.85546875" customWidth="1"/>
    <col min="2356" max="2357" width="10.140625" customWidth="1"/>
    <col min="2358" max="2363" width="13.85546875" customWidth="1"/>
    <col min="2561" max="2561" width="2.42578125" customWidth="1"/>
    <col min="2562" max="2562" width="2.28515625" customWidth="1"/>
    <col min="2563" max="2567" width="2" customWidth="1"/>
    <col min="2568" max="2568" width="2.42578125" customWidth="1"/>
    <col min="2569" max="2569" width="2.5703125" customWidth="1"/>
    <col min="2570" max="2587" width="2" customWidth="1"/>
    <col min="2588" max="2591" width="3" customWidth="1"/>
    <col min="2592" max="2593" width="2" customWidth="1"/>
    <col min="2594" max="2606" width="2.28515625" customWidth="1"/>
    <col min="2607" max="2610" width="2" customWidth="1"/>
    <col min="2611" max="2611" width="8.85546875" customWidth="1"/>
    <col min="2612" max="2613" width="10.140625" customWidth="1"/>
    <col min="2614" max="2619" width="13.85546875" customWidth="1"/>
    <col min="2817" max="2817" width="2.42578125" customWidth="1"/>
    <col min="2818" max="2818" width="2.28515625" customWidth="1"/>
    <col min="2819" max="2823" width="2" customWidth="1"/>
    <col min="2824" max="2824" width="2.42578125" customWidth="1"/>
    <col min="2825" max="2825" width="2.5703125" customWidth="1"/>
    <col min="2826" max="2843" width="2" customWidth="1"/>
    <col min="2844" max="2847" width="3" customWidth="1"/>
    <col min="2848" max="2849" width="2" customWidth="1"/>
    <col min="2850" max="2862" width="2.28515625" customWidth="1"/>
    <col min="2863" max="2866" width="2" customWidth="1"/>
    <col min="2867" max="2867" width="8.85546875" customWidth="1"/>
    <col min="2868" max="2869" width="10.140625" customWidth="1"/>
    <col min="2870" max="2875" width="13.85546875" customWidth="1"/>
    <col min="3073" max="3073" width="2.42578125" customWidth="1"/>
    <col min="3074" max="3074" width="2.28515625" customWidth="1"/>
    <col min="3075" max="3079" width="2" customWidth="1"/>
    <col min="3080" max="3080" width="2.42578125" customWidth="1"/>
    <col min="3081" max="3081" width="2.5703125" customWidth="1"/>
    <col min="3082" max="3099" width="2" customWidth="1"/>
    <col min="3100" max="3103" width="3" customWidth="1"/>
    <col min="3104" max="3105" width="2" customWidth="1"/>
    <col min="3106" max="3118" width="2.28515625" customWidth="1"/>
    <col min="3119" max="3122" width="2" customWidth="1"/>
    <col min="3123" max="3123" width="8.85546875" customWidth="1"/>
    <col min="3124" max="3125" width="10.140625" customWidth="1"/>
    <col min="3126" max="3131" width="13.85546875" customWidth="1"/>
    <col min="3329" max="3329" width="2.42578125" customWidth="1"/>
    <col min="3330" max="3330" width="2.28515625" customWidth="1"/>
    <col min="3331" max="3335" width="2" customWidth="1"/>
    <col min="3336" max="3336" width="2.42578125" customWidth="1"/>
    <col min="3337" max="3337" width="2.5703125" customWidth="1"/>
    <col min="3338" max="3355" width="2" customWidth="1"/>
    <col min="3356" max="3359" width="3" customWidth="1"/>
    <col min="3360" max="3361" width="2" customWidth="1"/>
    <col min="3362" max="3374" width="2.28515625" customWidth="1"/>
    <col min="3375" max="3378" width="2" customWidth="1"/>
    <col min="3379" max="3379" width="8.85546875" customWidth="1"/>
    <col min="3380" max="3381" width="10.140625" customWidth="1"/>
    <col min="3382" max="3387" width="13.85546875" customWidth="1"/>
    <col min="3585" max="3585" width="2.42578125" customWidth="1"/>
    <col min="3586" max="3586" width="2.28515625" customWidth="1"/>
    <col min="3587" max="3591" width="2" customWidth="1"/>
    <col min="3592" max="3592" width="2.42578125" customWidth="1"/>
    <col min="3593" max="3593" width="2.5703125" customWidth="1"/>
    <col min="3594" max="3611" width="2" customWidth="1"/>
    <col min="3612" max="3615" width="3" customWidth="1"/>
    <col min="3616" max="3617" width="2" customWidth="1"/>
    <col min="3618" max="3630" width="2.28515625" customWidth="1"/>
    <col min="3631" max="3634" width="2" customWidth="1"/>
    <col min="3635" max="3635" width="8.85546875" customWidth="1"/>
    <col min="3636" max="3637" width="10.140625" customWidth="1"/>
    <col min="3638" max="3643" width="13.85546875" customWidth="1"/>
    <col min="3841" max="3841" width="2.42578125" customWidth="1"/>
    <col min="3842" max="3842" width="2.28515625" customWidth="1"/>
    <col min="3843" max="3847" width="2" customWidth="1"/>
    <col min="3848" max="3848" width="2.42578125" customWidth="1"/>
    <col min="3849" max="3849" width="2.5703125" customWidth="1"/>
    <col min="3850" max="3867" width="2" customWidth="1"/>
    <col min="3868" max="3871" width="3" customWidth="1"/>
    <col min="3872" max="3873" width="2" customWidth="1"/>
    <col min="3874" max="3886" width="2.28515625" customWidth="1"/>
    <col min="3887" max="3890" width="2" customWidth="1"/>
    <col min="3891" max="3891" width="8.85546875" customWidth="1"/>
    <col min="3892" max="3893" width="10.140625" customWidth="1"/>
    <col min="3894" max="3899" width="13.85546875" customWidth="1"/>
    <col min="4097" max="4097" width="2.42578125" customWidth="1"/>
    <col min="4098" max="4098" width="2.28515625" customWidth="1"/>
    <col min="4099" max="4103" width="2" customWidth="1"/>
    <col min="4104" max="4104" width="2.42578125" customWidth="1"/>
    <col min="4105" max="4105" width="2.5703125" customWidth="1"/>
    <col min="4106" max="4123" width="2" customWidth="1"/>
    <col min="4124" max="4127" width="3" customWidth="1"/>
    <col min="4128" max="4129" width="2" customWidth="1"/>
    <col min="4130" max="4142" width="2.28515625" customWidth="1"/>
    <col min="4143" max="4146" width="2" customWidth="1"/>
    <col min="4147" max="4147" width="8.85546875" customWidth="1"/>
    <col min="4148" max="4149" width="10.140625" customWidth="1"/>
    <col min="4150" max="4155" width="13.85546875" customWidth="1"/>
    <col min="4353" max="4353" width="2.42578125" customWidth="1"/>
    <col min="4354" max="4354" width="2.28515625" customWidth="1"/>
    <col min="4355" max="4359" width="2" customWidth="1"/>
    <col min="4360" max="4360" width="2.42578125" customWidth="1"/>
    <col min="4361" max="4361" width="2.5703125" customWidth="1"/>
    <col min="4362" max="4379" width="2" customWidth="1"/>
    <col min="4380" max="4383" width="3" customWidth="1"/>
    <col min="4384" max="4385" width="2" customWidth="1"/>
    <col min="4386" max="4398" width="2.28515625" customWidth="1"/>
    <col min="4399" max="4402" width="2" customWidth="1"/>
    <col min="4403" max="4403" width="8.85546875" customWidth="1"/>
    <col min="4404" max="4405" width="10.140625" customWidth="1"/>
    <col min="4406" max="4411" width="13.85546875" customWidth="1"/>
    <col min="4609" max="4609" width="2.42578125" customWidth="1"/>
    <col min="4610" max="4610" width="2.28515625" customWidth="1"/>
    <col min="4611" max="4615" width="2" customWidth="1"/>
    <col min="4616" max="4616" width="2.42578125" customWidth="1"/>
    <col min="4617" max="4617" width="2.5703125" customWidth="1"/>
    <col min="4618" max="4635" width="2" customWidth="1"/>
    <col min="4636" max="4639" width="3" customWidth="1"/>
    <col min="4640" max="4641" width="2" customWidth="1"/>
    <col min="4642" max="4654" width="2.28515625" customWidth="1"/>
    <col min="4655" max="4658" width="2" customWidth="1"/>
    <col min="4659" max="4659" width="8.85546875" customWidth="1"/>
    <col min="4660" max="4661" width="10.140625" customWidth="1"/>
    <col min="4662" max="4667" width="13.85546875" customWidth="1"/>
    <col min="4865" max="4865" width="2.42578125" customWidth="1"/>
    <col min="4866" max="4866" width="2.28515625" customWidth="1"/>
    <col min="4867" max="4871" width="2" customWidth="1"/>
    <col min="4872" max="4872" width="2.42578125" customWidth="1"/>
    <col min="4873" max="4873" width="2.5703125" customWidth="1"/>
    <col min="4874" max="4891" width="2" customWidth="1"/>
    <col min="4892" max="4895" width="3" customWidth="1"/>
    <col min="4896" max="4897" width="2" customWidth="1"/>
    <col min="4898" max="4910" width="2.28515625" customWidth="1"/>
    <col min="4911" max="4914" width="2" customWidth="1"/>
    <col min="4915" max="4915" width="8.85546875" customWidth="1"/>
    <col min="4916" max="4917" width="10.140625" customWidth="1"/>
    <col min="4918" max="4923" width="13.85546875" customWidth="1"/>
    <col min="5121" max="5121" width="2.42578125" customWidth="1"/>
    <col min="5122" max="5122" width="2.28515625" customWidth="1"/>
    <col min="5123" max="5127" width="2" customWidth="1"/>
    <col min="5128" max="5128" width="2.42578125" customWidth="1"/>
    <col min="5129" max="5129" width="2.5703125" customWidth="1"/>
    <col min="5130" max="5147" width="2" customWidth="1"/>
    <col min="5148" max="5151" width="3" customWidth="1"/>
    <col min="5152" max="5153" width="2" customWidth="1"/>
    <col min="5154" max="5166" width="2.28515625" customWidth="1"/>
    <col min="5167" max="5170" width="2" customWidth="1"/>
    <col min="5171" max="5171" width="8.85546875" customWidth="1"/>
    <col min="5172" max="5173" width="10.140625" customWidth="1"/>
    <col min="5174" max="5179" width="13.85546875" customWidth="1"/>
    <col min="5377" max="5377" width="2.42578125" customWidth="1"/>
    <col min="5378" max="5378" width="2.28515625" customWidth="1"/>
    <col min="5379" max="5383" width="2" customWidth="1"/>
    <col min="5384" max="5384" width="2.42578125" customWidth="1"/>
    <col min="5385" max="5385" width="2.5703125" customWidth="1"/>
    <col min="5386" max="5403" width="2" customWidth="1"/>
    <col min="5404" max="5407" width="3" customWidth="1"/>
    <col min="5408" max="5409" width="2" customWidth="1"/>
    <col min="5410" max="5422" width="2.28515625" customWidth="1"/>
    <col min="5423" max="5426" width="2" customWidth="1"/>
    <col min="5427" max="5427" width="8.85546875" customWidth="1"/>
    <col min="5428" max="5429" width="10.140625" customWidth="1"/>
    <col min="5430" max="5435" width="13.85546875" customWidth="1"/>
    <col min="5633" max="5633" width="2.42578125" customWidth="1"/>
    <col min="5634" max="5634" width="2.28515625" customWidth="1"/>
    <col min="5635" max="5639" width="2" customWidth="1"/>
    <col min="5640" max="5640" width="2.42578125" customWidth="1"/>
    <col min="5641" max="5641" width="2.5703125" customWidth="1"/>
    <col min="5642" max="5659" width="2" customWidth="1"/>
    <col min="5660" max="5663" width="3" customWidth="1"/>
    <col min="5664" max="5665" width="2" customWidth="1"/>
    <col min="5666" max="5678" width="2.28515625" customWidth="1"/>
    <col min="5679" max="5682" width="2" customWidth="1"/>
    <col min="5683" max="5683" width="8.85546875" customWidth="1"/>
    <col min="5684" max="5685" width="10.140625" customWidth="1"/>
    <col min="5686" max="5691" width="13.85546875" customWidth="1"/>
    <col min="5889" max="5889" width="2.42578125" customWidth="1"/>
    <col min="5890" max="5890" width="2.28515625" customWidth="1"/>
    <col min="5891" max="5895" width="2" customWidth="1"/>
    <col min="5896" max="5896" width="2.42578125" customWidth="1"/>
    <col min="5897" max="5897" width="2.5703125" customWidth="1"/>
    <col min="5898" max="5915" width="2" customWidth="1"/>
    <col min="5916" max="5919" width="3" customWidth="1"/>
    <col min="5920" max="5921" width="2" customWidth="1"/>
    <col min="5922" max="5934" width="2.28515625" customWidth="1"/>
    <col min="5935" max="5938" width="2" customWidth="1"/>
    <col min="5939" max="5939" width="8.85546875" customWidth="1"/>
    <col min="5940" max="5941" width="10.140625" customWidth="1"/>
    <col min="5942" max="5947" width="13.85546875" customWidth="1"/>
    <col min="6145" max="6145" width="2.42578125" customWidth="1"/>
    <col min="6146" max="6146" width="2.28515625" customWidth="1"/>
    <col min="6147" max="6151" width="2" customWidth="1"/>
    <col min="6152" max="6152" width="2.42578125" customWidth="1"/>
    <col min="6153" max="6153" width="2.5703125" customWidth="1"/>
    <col min="6154" max="6171" width="2" customWidth="1"/>
    <col min="6172" max="6175" width="3" customWidth="1"/>
    <col min="6176" max="6177" width="2" customWidth="1"/>
    <col min="6178" max="6190" width="2.28515625" customWidth="1"/>
    <col min="6191" max="6194" width="2" customWidth="1"/>
    <col min="6195" max="6195" width="8.85546875" customWidth="1"/>
    <col min="6196" max="6197" width="10.140625" customWidth="1"/>
    <col min="6198" max="6203" width="13.85546875" customWidth="1"/>
    <col min="6401" max="6401" width="2.42578125" customWidth="1"/>
    <col min="6402" max="6402" width="2.28515625" customWidth="1"/>
    <col min="6403" max="6407" width="2" customWidth="1"/>
    <col min="6408" max="6408" width="2.42578125" customWidth="1"/>
    <col min="6409" max="6409" width="2.5703125" customWidth="1"/>
    <col min="6410" max="6427" width="2" customWidth="1"/>
    <col min="6428" max="6431" width="3" customWidth="1"/>
    <col min="6432" max="6433" width="2" customWidth="1"/>
    <col min="6434" max="6446" width="2.28515625" customWidth="1"/>
    <col min="6447" max="6450" width="2" customWidth="1"/>
    <col min="6451" max="6451" width="8.85546875" customWidth="1"/>
    <col min="6452" max="6453" width="10.140625" customWidth="1"/>
    <col min="6454" max="6459" width="13.85546875" customWidth="1"/>
    <col min="6657" max="6657" width="2.42578125" customWidth="1"/>
    <col min="6658" max="6658" width="2.28515625" customWidth="1"/>
    <col min="6659" max="6663" width="2" customWidth="1"/>
    <col min="6664" max="6664" width="2.42578125" customWidth="1"/>
    <col min="6665" max="6665" width="2.5703125" customWidth="1"/>
    <col min="6666" max="6683" width="2" customWidth="1"/>
    <col min="6684" max="6687" width="3" customWidth="1"/>
    <col min="6688" max="6689" width="2" customWidth="1"/>
    <col min="6690" max="6702" width="2.28515625" customWidth="1"/>
    <col min="6703" max="6706" width="2" customWidth="1"/>
    <col min="6707" max="6707" width="8.85546875" customWidth="1"/>
    <col min="6708" max="6709" width="10.140625" customWidth="1"/>
    <col min="6710" max="6715" width="13.85546875" customWidth="1"/>
    <col min="6913" max="6913" width="2.42578125" customWidth="1"/>
    <col min="6914" max="6914" width="2.28515625" customWidth="1"/>
    <col min="6915" max="6919" width="2" customWidth="1"/>
    <col min="6920" max="6920" width="2.42578125" customWidth="1"/>
    <col min="6921" max="6921" width="2.5703125" customWidth="1"/>
    <col min="6922" max="6939" width="2" customWidth="1"/>
    <col min="6940" max="6943" width="3" customWidth="1"/>
    <col min="6944" max="6945" width="2" customWidth="1"/>
    <col min="6946" max="6958" width="2.28515625" customWidth="1"/>
    <col min="6959" max="6962" width="2" customWidth="1"/>
    <col min="6963" max="6963" width="8.85546875" customWidth="1"/>
    <col min="6964" max="6965" width="10.140625" customWidth="1"/>
    <col min="6966" max="6971" width="13.85546875" customWidth="1"/>
    <col min="7169" max="7169" width="2.42578125" customWidth="1"/>
    <col min="7170" max="7170" width="2.28515625" customWidth="1"/>
    <col min="7171" max="7175" width="2" customWidth="1"/>
    <col min="7176" max="7176" width="2.42578125" customWidth="1"/>
    <col min="7177" max="7177" width="2.5703125" customWidth="1"/>
    <col min="7178" max="7195" width="2" customWidth="1"/>
    <col min="7196" max="7199" width="3" customWidth="1"/>
    <col min="7200" max="7201" width="2" customWidth="1"/>
    <col min="7202" max="7214" width="2.28515625" customWidth="1"/>
    <col min="7215" max="7218" width="2" customWidth="1"/>
    <col min="7219" max="7219" width="8.85546875" customWidth="1"/>
    <col min="7220" max="7221" width="10.140625" customWidth="1"/>
    <col min="7222" max="7227" width="13.85546875" customWidth="1"/>
    <col min="7425" max="7425" width="2.42578125" customWidth="1"/>
    <col min="7426" max="7426" width="2.28515625" customWidth="1"/>
    <col min="7427" max="7431" width="2" customWidth="1"/>
    <col min="7432" max="7432" width="2.42578125" customWidth="1"/>
    <col min="7433" max="7433" width="2.5703125" customWidth="1"/>
    <col min="7434" max="7451" width="2" customWidth="1"/>
    <col min="7452" max="7455" width="3" customWidth="1"/>
    <col min="7456" max="7457" width="2" customWidth="1"/>
    <col min="7458" max="7470" width="2.28515625" customWidth="1"/>
    <col min="7471" max="7474" width="2" customWidth="1"/>
    <col min="7475" max="7475" width="8.85546875" customWidth="1"/>
    <col min="7476" max="7477" width="10.140625" customWidth="1"/>
    <col min="7478" max="7483" width="13.85546875" customWidth="1"/>
    <col min="7681" max="7681" width="2.42578125" customWidth="1"/>
    <col min="7682" max="7682" width="2.28515625" customWidth="1"/>
    <col min="7683" max="7687" width="2" customWidth="1"/>
    <col min="7688" max="7688" width="2.42578125" customWidth="1"/>
    <col min="7689" max="7689" width="2.5703125" customWidth="1"/>
    <col min="7690" max="7707" width="2" customWidth="1"/>
    <col min="7708" max="7711" width="3" customWidth="1"/>
    <col min="7712" max="7713" width="2" customWidth="1"/>
    <col min="7714" max="7726" width="2.28515625" customWidth="1"/>
    <col min="7727" max="7730" width="2" customWidth="1"/>
    <col min="7731" max="7731" width="8.85546875" customWidth="1"/>
    <col min="7732" max="7733" width="10.140625" customWidth="1"/>
    <col min="7734" max="7739" width="13.85546875" customWidth="1"/>
    <col min="7937" max="7937" width="2.42578125" customWidth="1"/>
    <col min="7938" max="7938" width="2.28515625" customWidth="1"/>
    <col min="7939" max="7943" width="2" customWidth="1"/>
    <col min="7944" max="7944" width="2.42578125" customWidth="1"/>
    <col min="7945" max="7945" width="2.5703125" customWidth="1"/>
    <col min="7946" max="7963" width="2" customWidth="1"/>
    <col min="7964" max="7967" width="3" customWidth="1"/>
    <col min="7968" max="7969" width="2" customWidth="1"/>
    <col min="7970" max="7982" width="2.28515625" customWidth="1"/>
    <col min="7983" max="7986" width="2" customWidth="1"/>
    <col min="7987" max="7987" width="8.85546875" customWidth="1"/>
    <col min="7988" max="7989" width="10.140625" customWidth="1"/>
    <col min="7990" max="7995" width="13.85546875" customWidth="1"/>
    <col min="8193" max="8193" width="2.42578125" customWidth="1"/>
    <col min="8194" max="8194" width="2.28515625" customWidth="1"/>
    <col min="8195" max="8199" width="2" customWidth="1"/>
    <col min="8200" max="8200" width="2.42578125" customWidth="1"/>
    <col min="8201" max="8201" width="2.5703125" customWidth="1"/>
    <col min="8202" max="8219" width="2" customWidth="1"/>
    <col min="8220" max="8223" width="3" customWidth="1"/>
    <col min="8224" max="8225" width="2" customWidth="1"/>
    <col min="8226" max="8238" width="2.28515625" customWidth="1"/>
    <col min="8239" max="8242" width="2" customWidth="1"/>
    <col min="8243" max="8243" width="8.85546875" customWidth="1"/>
    <col min="8244" max="8245" width="10.140625" customWidth="1"/>
    <col min="8246" max="8251" width="13.85546875" customWidth="1"/>
    <col min="8449" max="8449" width="2.42578125" customWidth="1"/>
    <col min="8450" max="8450" width="2.28515625" customWidth="1"/>
    <col min="8451" max="8455" width="2" customWidth="1"/>
    <col min="8456" max="8456" width="2.42578125" customWidth="1"/>
    <col min="8457" max="8457" width="2.5703125" customWidth="1"/>
    <col min="8458" max="8475" width="2" customWidth="1"/>
    <col min="8476" max="8479" width="3" customWidth="1"/>
    <col min="8480" max="8481" width="2" customWidth="1"/>
    <col min="8482" max="8494" width="2.28515625" customWidth="1"/>
    <col min="8495" max="8498" width="2" customWidth="1"/>
    <col min="8499" max="8499" width="8.85546875" customWidth="1"/>
    <col min="8500" max="8501" width="10.140625" customWidth="1"/>
    <col min="8502" max="8507" width="13.85546875" customWidth="1"/>
    <col min="8705" max="8705" width="2.42578125" customWidth="1"/>
    <col min="8706" max="8706" width="2.28515625" customWidth="1"/>
    <col min="8707" max="8711" width="2" customWidth="1"/>
    <col min="8712" max="8712" width="2.42578125" customWidth="1"/>
    <col min="8713" max="8713" width="2.5703125" customWidth="1"/>
    <col min="8714" max="8731" width="2" customWidth="1"/>
    <col min="8732" max="8735" width="3" customWidth="1"/>
    <col min="8736" max="8737" width="2" customWidth="1"/>
    <col min="8738" max="8750" width="2.28515625" customWidth="1"/>
    <col min="8751" max="8754" width="2" customWidth="1"/>
    <col min="8755" max="8755" width="8.85546875" customWidth="1"/>
    <col min="8756" max="8757" width="10.140625" customWidth="1"/>
    <col min="8758" max="8763" width="13.85546875" customWidth="1"/>
    <col min="8961" max="8961" width="2.42578125" customWidth="1"/>
    <col min="8962" max="8962" width="2.28515625" customWidth="1"/>
    <col min="8963" max="8967" width="2" customWidth="1"/>
    <col min="8968" max="8968" width="2.42578125" customWidth="1"/>
    <col min="8969" max="8969" width="2.5703125" customWidth="1"/>
    <col min="8970" max="8987" width="2" customWidth="1"/>
    <col min="8988" max="8991" width="3" customWidth="1"/>
    <col min="8992" max="8993" width="2" customWidth="1"/>
    <col min="8994" max="9006" width="2.28515625" customWidth="1"/>
    <col min="9007" max="9010" width="2" customWidth="1"/>
    <col min="9011" max="9011" width="8.85546875" customWidth="1"/>
    <col min="9012" max="9013" width="10.140625" customWidth="1"/>
    <col min="9014" max="9019" width="13.85546875" customWidth="1"/>
    <col min="9217" max="9217" width="2.42578125" customWidth="1"/>
    <col min="9218" max="9218" width="2.28515625" customWidth="1"/>
    <col min="9219" max="9223" width="2" customWidth="1"/>
    <col min="9224" max="9224" width="2.42578125" customWidth="1"/>
    <col min="9225" max="9225" width="2.5703125" customWidth="1"/>
    <col min="9226" max="9243" width="2" customWidth="1"/>
    <col min="9244" max="9247" width="3" customWidth="1"/>
    <col min="9248" max="9249" width="2" customWidth="1"/>
    <col min="9250" max="9262" width="2.28515625" customWidth="1"/>
    <col min="9263" max="9266" width="2" customWidth="1"/>
    <col min="9267" max="9267" width="8.85546875" customWidth="1"/>
    <col min="9268" max="9269" width="10.140625" customWidth="1"/>
    <col min="9270" max="9275" width="13.85546875" customWidth="1"/>
    <col min="9473" max="9473" width="2.42578125" customWidth="1"/>
    <col min="9474" max="9474" width="2.28515625" customWidth="1"/>
    <col min="9475" max="9479" width="2" customWidth="1"/>
    <col min="9480" max="9480" width="2.42578125" customWidth="1"/>
    <col min="9481" max="9481" width="2.5703125" customWidth="1"/>
    <col min="9482" max="9499" width="2" customWidth="1"/>
    <col min="9500" max="9503" width="3" customWidth="1"/>
    <col min="9504" max="9505" width="2" customWidth="1"/>
    <col min="9506" max="9518" width="2.28515625" customWidth="1"/>
    <col min="9519" max="9522" width="2" customWidth="1"/>
    <col min="9523" max="9523" width="8.85546875" customWidth="1"/>
    <col min="9524" max="9525" width="10.140625" customWidth="1"/>
    <col min="9526" max="9531" width="13.85546875" customWidth="1"/>
    <col min="9729" max="9729" width="2.42578125" customWidth="1"/>
    <col min="9730" max="9730" width="2.28515625" customWidth="1"/>
    <col min="9731" max="9735" width="2" customWidth="1"/>
    <col min="9736" max="9736" width="2.42578125" customWidth="1"/>
    <col min="9737" max="9737" width="2.5703125" customWidth="1"/>
    <col min="9738" max="9755" width="2" customWidth="1"/>
    <col min="9756" max="9759" width="3" customWidth="1"/>
    <col min="9760" max="9761" width="2" customWidth="1"/>
    <col min="9762" max="9774" width="2.28515625" customWidth="1"/>
    <col min="9775" max="9778" width="2" customWidth="1"/>
    <col min="9779" max="9779" width="8.85546875" customWidth="1"/>
    <col min="9780" max="9781" width="10.140625" customWidth="1"/>
    <col min="9782" max="9787" width="13.85546875" customWidth="1"/>
    <col min="9985" max="9985" width="2.42578125" customWidth="1"/>
    <col min="9986" max="9986" width="2.28515625" customWidth="1"/>
    <col min="9987" max="9991" width="2" customWidth="1"/>
    <col min="9992" max="9992" width="2.42578125" customWidth="1"/>
    <col min="9993" max="9993" width="2.5703125" customWidth="1"/>
    <col min="9994" max="10011" width="2" customWidth="1"/>
    <col min="10012" max="10015" width="3" customWidth="1"/>
    <col min="10016" max="10017" width="2" customWidth="1"/>
    <col min="10018" max="10030" width="2.28515625" customWidth="1"/>
    <col min="10031" max="10034" width="2" customWidth="1"/>
    <col min="10035" max="10035" width="8.85546875" customWidth="1"/>
    <col min="10036" max="10037" width="10.140625" customWidth="1"/>
    <col min="10038" max="10043" width="13.85546875" customWidth="1"/>
    <col min="10241" max="10241" width="2.42578125" customWidth="1"/>
    <col min="10242" max="10242" width="2.28515625" customWidth="1"/>
    <col min="10243" max="10247" width="2" customWidth="1"/>
    <col min="10248" max="10248" width="2.42578125" customWidth="1"/>
    <col min="10249" max="10249" width="2.5703125" customWidth="1"/>
    <col min="10250" max="10267" width="2" customWidth="1"/>
    <col min="10268" max="10271" width="3" customWidth="1"/>
    <col min="10272" max="10273" width="2" customWidth="1"/>
    <col min="10274" max="10286" width="2.28515625" customWidth="1"/>
    <col min="10287" max="10290" width="2" customWidth="1"/>
    <col min="10291" max="10291" width="8.85546875" customWidth="1"/>
    <col min="10292" max="10293" width="10.140625" customWidth="1"/>
    <col min="10294" max="10299" width="13.85546875" customWidth="1"/>
    <col min="10497" max="10497" width="2.42578125" customWidth="1"/>
    <col min="10498" max="10498" width="2.28515625" customWidth="1"/>
    <col min="10499" max="10503" width="2" customWidth="1"/>
    <col min="10504" max="10504" width="2.42578125" customWidth="1"/>
    <col min="10505" max="10505" width="2.5703125" customWidth="1"/>
    <col min="10506" max="10523" width="2" customWidth="1"/>
    <col min="10524" max="10527" width="3" customWidth="1"/>
    <col min="10528" max="10529" width="2" customWidth="1"/>
    <col min="10530" max="10542" width="2.28515625" customWidth="1"/>
    <col min="10543" max="10546" width="2" customWidth="1"/>
    <col min="10547" max="10547" width="8.85546875" customWidth="1"/>
    <col min="10548" max="10549" width="10.140625" customWidth="1"/>
    <col min="10550" max="10555" width="13.85546875" customWidth="1"/>
    <col min="10753" max="10753" width="2.42578125" customWidth="1"/>
    <col min="10754" max="10754" width="2.28515625" customWidth="1"/>
    <col min="10755" max="10759" width="2" customWidth="1"/>
    <col min="10760" max="10760" width="2.42578125" customWidth="1"/>
    <col min="10761" max="10761" width="2.5703125" customWidth="1"/>
    <col min="10762" max="10779" width="2" customWidth="1"/>
    <col min="10780" max="10783" width="3" customWidth="1"/>
    <col min="10784" max="10785" width="2" customWidth="1"/>
    <col min="10786" max="10798" width="2.28515625" customWidth="1"/>
    <col min="10799" max="10802" width="2" customWidth="1"/>
    <col min="10803" max="10803" width="8.85546875" customWidth="1"/>
    <col min="10804" max="10805" width="10.140625" customWidth="1"/>
    <col min="10806" max="10811" width="13.85546875" customWidth="1"/>
    <col min="11009" max="11009" width="2.42578125" customWidth="1"/>
    <col min="11010" max="11010" width="2.28515625" customWidth="1"/>
    <col min="11011" max="11015" width="2" customWidth="1"/>
    <col min="11016" max="11016" width="2.42578125" customWidth="1"/>
    <col min="11017" max="11017" width="2.5703125" customWidth="1"/>
    <col min="11018" max="11035" width="2" customWidth="1"/>
    <col min="11036" max="11039" width="3" customWidth="1"/>
    <col min="11040" max="11041" width="2" customWidth="1"/>
    <col min="11042" max="11054" width="2.28515625" customWidth="1"/>
    <col min="11055" max="11058" width="2" customWidth="1"/>
    <col min="11059" max="11059" width="8.85546875" customWidth="1"/>
    <col min="11060" max="11061" width="10.140625" customWidth="1"/>
    <col min="11062" max="11067" width="13.85546875" customWidth="1"/>
    <col min="11265" max="11265" width="2.42578125" customWidth="1"/>
    <col min="11266" max="11266" width="2.28515625" customWidth="1"/>
    <col min="11267" max="11271" width="2" customWidth="1"/>
    <col min="11272" max="11272" width="2.42578125" customWidth="1"/>
    <col min="11273" max="11273" width="2.5703125" customWidth="1"/>
    <col min="11274" max="11291" width="2" customWidth="1"/>
    <col min="11292" max="11295" width="3" customWidth="1"/>
    <col min="11296" max="11297" width="2" customWidth="1"/>
    <col min="11298" max="11310" width="2.28515625" customWidth="1"/>
    <col min="11311" max="11314" width="2" customWidth="1"/>
    <col min="11315" max="11315" width="8.85546875" customWidth="1"/>
    <col min="11316" max="11317" width="10.140625" customWidth="1"/>
    <col min="11318" max="11323" width="13.85546875" customWidth="1"/>
    <col min="11521" max="11521" width="2.42578125" customWidth="1"/>
    <col min="11522" max="11522" width="2.28515625" customWidth="1"/>
    <col min="11523" max="11527" width="2" customWidth="1"/>
    <col min="11528" max="11528" width="2.42578125" customWidth="1"/>
    <col min="11529" max="11529" width="2.5703125" customWidth="1"/>
    <col min="11530" max="11547" width="2" customWidth="1"/>
    <col min="11548" max="11551" width="3" customWidth="1"/>
    <col min="11552" max="11553" width="2" customWidth="1"/>
    <col min="11554" max="11566" width="2.28515625" customWidth="1"/>
    <col min="11567" max="11570" width="2" customWidth="1"/>
    <col min="11571" max="11571" width="8.85546875" customWidth="1"/>
    <col min="11572" max="11573" width="10.140625" customWidth="1"/>
    <col min="11574" max="11579" width="13.85546875" customWidth="1"/>
    <col min="11777" max="11777" width="2.42578125" customWidth="1"/>
    <col min="11778" max="11778" width="2.28515625" customWidth="1"/>
    <col min="11779" max="11783" width="2" customWidth="1"/>
    <col min="11784" max="11784" width="2.42578125" customWidth="1"/>
    <col min="11785" max="11785" width="2.5703125" customWidth="1"/>
    <col min="11786" max="11803" width="2" customWidth="1"/>
    <col min="11804" max="11807" width="3" customWidth="1"/>
    <col min="11808" max="11809" width="2" customWidth="1"/>
    <col min="11810" max="11822" width="2.28515625" customWidth="1"/>
    <col min="11823" max="11826" width="2" customWidth="1"/>
    <col min="11827" max="11827" width="8.85546875" customWidth="1"/>
    <col min="11828" max="11829" width="10.140625" customWidth="1"/>
    <col min="11830" max="11835" width="13.85546875" customWidth="1"/>
    <col min="12033" max="12033" width="2.42578125" customWidth="1"/>
    <col min="12034" max="12034" width="2.28515625" customWidth="1"/>
    <col min="12035" max="12039" width="2" customWidth="1"/>
    <col min="12040" max="12040" width="2.42578125" customWidth="1"/>
    <col min="12041" max="12041" width="2.5703125" customWidth="1"/>
    <col min="12042" max="12059" width="2" customWidth="1"/>
    <col min="12060" max="12063" width="3" customWidth="1"/>
    <col min="12064" max="12065" width="2" customWidth="1"/>
    <col min="12066" max="12078" width="2.28515625" customWidth="1"/>
    <col min="12079" max="12082" width="2" customWidth="1"/>
    <col min="12083" max="12083" width="8.85546875" customWidth="1"/>
    <col min="12084" max="12085" width="10.140625" customWidth="1"/>
    <col min="12086" max="12091" width="13.85546875" customWidth="1"/>
    <col min="12289" max="12289" width="2.42578125" customWidth="1"/>
    <col min="12290" max="12290" width="2.28515625" customWidth="1"/>
    <col min="12291" max="12295" width="2" customWidth="1"/>
    <col min="12296" max="12296" width="2.42578125" customWidth="1"/>
    <col min="12297" max="12297" width="2.5703125" customWidth="1"/>
    <col min="12298" max="12315" width="2" customWidth="1"/>
    <col min="12316" max="12319" width="3" customWidth="1"/>
    <col min="12320" max="12321" width="2" customWidth="1"/>
    <col min="12322" max="12334" width="2.28515625" customWidth="1"/>
    <col min="12335" max="12338" width="2" customWidth="1"/>
    <col min="12339" max="12339" width="8.85546875" customWidth="1"/>
    <col min="12340" max="12341" width="10.140625" customWidth="1"/>
    <col min="12342" max="12347" width="13.85546875" customWidth="1"/>
    <col min="12545" max="12545" width="2.42578125" customWidth="1"/>
    <col min="12546" max="12546" width="2.28515625" customWidth="1"/>
    <col min="12547" max="12551" width="2" customWidth="1"/>
    <col min="12552" max="12552" width="2.42578125" customWidth="1"/>
    <col min="12553" max="12553" width="2.5703125" customWidth="1"/>
    <col min="12554" max="12571" width="2" customWidth="1"/>
    <col min="12572" max="12575" width="3" customWidth="1"/>
    <col min="12576" max="12577" width="2" customWidth="1"/>
    <col min="12578" max="12590" width="2.28515625" customWidth="1"/>
    <col min="12591" max="12594" width="2" customWidth="1"/>
    <col min="12595" max="12595" width="8.85546875" customWidth="1"/>
    <col min="12596" max="12597" width="10.140625" customWidth="1"/>
    <col min="12598" max="12603" width="13.85546875" customWidth="1"/>
    <col min="12801" max="12801" width="2.42578125" customWidth="1"/>
    <col min="12802" max="12802" width="2.28515625" customWidth="1"/>
    <col min="12803" max="12807" width="2" customWidth="1"/>
    <col min="12808" max="12808" width="2.42578125" customWidth="1"/>
    <col min="12809" max="12809" width="2.5703125" customWidth="1"/>
    <col min="12810" max="12827" width="2" customWidth="1"/>
    <col min="12828" max="12831" width="3" customWidth="1"/>
    <col min="12832" max="12833" width="2" customWidth="1"/>
    <col min="12834" max="12846" width="2.28515625" customWidth="1"/>
    <col min="12847" max="12850" width="2" customWidth="1"/>
    <col min="12851" max="12851" width="8.85546875" customWidth="1"/>
    <col min="12852" max="12853" width="10.140625" customWidth="1"/>
    <col min="12854" max="12859" width="13.85546875" customWidth="1"/>
    <col min="13057" max="13057" width="2.42578125" customWidth="1"/>
    <col min="13058" max="13058" width="2.28515625" customWidth="1"/>
    <col min="13059" max="13063" width="2" customWidth="1"/>
    <col min="13064" max="13064" width="2.42578125" customWidth="1"/>
    <col min="13065" max="13065" width="2.5703125" customWidth="1"/>
    <col min="13066" max="13083" width="2" customWidth="1"/>
    <col min="13084" max="13087" width="3" customWidth="1"/>
    <col min="13088" max="13089" width="2" customWidth="1"/>
    <col min="13090" max="13102" width="2.28515625" customWidth="1"/>
    <col min="13103" max="13106" width="2" customWidth="1"/>
    <col min="13107" max="13107" width="8.85546875" customWidth="1"/>
    <col min="13108" max="13109" width="10.140625" customWidth="1"/>
    <col min="13110" max="13115" width="13.85546875" customWidth="1"/>
    <col min="13313" max="13313" width="2.42578125" customWidth="1"/>
    <col min="13314" max="13314" width="2.28515625" customWidth="1"/>
    <col min="13315" max="13319" width="2" customWidth="1"/>
    <col min="13320" max="13320" width="2.42578125" customWidth="1"/>
    <col min="13321" max="13321" width="2.5703125" customWidth="1"/>
    <col min="13322" max="13339" width="2" customWidth="1"/>
    <col min="13340" max="13343" width="3" customWidth="1"/>
    <col min="13344" max="13345" width="2" customWidth="1"/>
    <col min="13346" max="13358" width="2.28515625" customWidth="1"/>
    <col min="13359" max="13362" width="2" customWidth="1"/>
    <col min="13363" max="13363" width="8.85546875" customWidth="1"/>
    <col min="13364" max="13365" width="10.140625" customWidth="1"/>
    <col min="13366" max="13371" width="13.85546875" customWidth="1"/>
    <col min="13569" max="13569" width="2.42578125" customWidth="1"/>
    <col min="13570" max="13570" width="2.28515625" customWidth="1"/>
    <col min="13571" max="13575" width="2" customWidth="1"/>
    <col min="13576" max="13576" width="2.42578125" customWidth="1"/>
    <col min="13577" max="13577" width="2.5703125" customWidth="1"/>
    <col min="13578" max="13595" width="2" customWidth="1"/>
    <col min="13596" max="13599" width="3" customWidth="1"/>
    <col min="13600" max="13601" width="2" customWidth="1"/>
    <col min="13602" max="13614" width="2.28515625" customWidth="1"/>
    <col min="13615" max="13618" width="2" customWidth="1"/>
    <col min="13619" max="13619" width="8.85546875" customWidth="1"/>
    <col min="13620" max="13621" width="10.140625" customWidth="1"/>
    <col min="13622" max="13627" width="13.85546875" customWidth="1"/>
    <col min="13825" max="13825" width="2.42578125" customWidth="1"/>
    <col min="13826" max="13826" width="2.28515625" customWidth="1"/>
    <col min="13827" max="13831" width="2" customWidth="1"/>
    <col min="13832" max="13832" width="2.42578125" customWidth="1"/>
    <col min="13833" max="13833" width="2.5703125" customWidth="1"/>
    <col min="13834" max="13851" width="2" customWidth="1"/>
    <col min="13852" max="13855" width="3" customWidth="1"/>
    <col min="13856" max="13857" width="2" customWidth="1"/>
    <col min="13858" max="13870" width="2.28515625" customWidth="1"/>
    <col min="13871" max="13874" width="2" customWidth="1"/>
    <col min="13875" max="13875" width="8.85546875" customWidth="1"/>
    <col min="13876" max="13877" width="10.140625" customWidth="1"/>
    <col min="13878" max="13883" width="13.85546875" customWidth="1"/>
    <col min="14081" max="14081" width="2.42578125" customWidth="1"/>
    <col min="14082" max="14082" width="2.28515625" customWidth="1"/>
    <col min="14083" max="14087" width="2" customWidth="1"/>
    <col min="14088" max="14088" width="2.42578125" customWidth="1"/>
    <col min="14089" max="14089" width="2.5703125" customWidth="1"/>
    <col min="14090" max="14107" width="2" customWidth="1"/>
    <col min="14108" max="14111" width="3" customWidth="1"/>
    <col min="14112" max="14113" width="2" customWidth="1"/>
    <col min="14114" max="14126" width="2.28515625" customWidth="1"/>
    <col min="14127" max="14130" width="2" customWidth="1"/>
    <col min="14131" max="14131" width="8.85546875" customWidth="1"/>
    <col min="14132" max="14133" width="10.140625" customWidth="1"/>
    <col min="14134" max="14139" width="13.85546875" customWidth="1"/>
    <col min="14337" max="14337" width="2.42578125" customWidth="1"/>
    <col min="14338" max="14338" width="2.28515625" customWidth="1"/>
    <col min="14339" max="14343" width="2" customWidth="1"/>
    <col min="14344" max="14344" width="2.42578125" customWidth="1"/>
    <col min="14345" max="14345" width="2.5703125" customWidth="1"/>
    <col min="14346" max="14363" width="2" customWidth="1"/>
    <col min="14364" max="14367" width="3" customWidth="1"/>
    <col min="14368" max="14369" width="2" customWidth="1"/>
    <col min="14370" max="14382" width="2.28515625" customWidth="1"/>
    <col min="14383" max="14386" width="2" customWidth="1"/>
    <col min="14387" max="14387" width="8.85546875" customWidth="1"/>
    <col min="14388" max="14389" width="10.140625" customWidth="1"/>
    <col min="14390" max="14395" width="13.85546875" customWidth="1"/>
    <col min="14593" max="14593" width="2.42578125" customWidth="1"/>
    <col min="14594" max="14594" width="2.28515625" customWidth="1"/>
    <col min="14595" max="14599" width="2" customWidth="1"/>
    <col min="14600" max="14600" width="2.42578125" customWidth="1"/>
    <col min="14601" max="14601" width="2.5703125" customWidth="1"/>
    <col min="14602" max="14619" width="2" customWidth="1"/>
    <col min="14620" max="14623" width="3" customWidth="1"/>
    <col min="14624" max="14625" width="2" customWidth="1"/>
    <col min="14626" max="14638" width="2.28515625" customWidth="1"/>
    <col min="14639" max="14642" width="2" customWidth="1"/>
    <col min="14643" max="14643" width="8.85546875" customWidth="1"/>
    <col min="14644" max="14645" width="10.140625" customWidth="1"/>
    <col min="14646" max="14651" width="13.85546875" customWidth="1"/>
    <col min="14849" max="14849" width="2.42578125" customWidth="1"/>
    <col min="14850" max="14850" width="2.28515625" customWidth="1"/>
    <col min="14851" max="14855" width="2" customWidth="1"/>
    <col min="14856" max="14856" width="2.42578125" customWidth="1"/>
    <col min="14857" max="14857" width="2.5703125" customWidth="1"/>
    <col min="14858" max="14875" width="2" customWidth="1"/>
    <col min="14876" max="14879" width="3" customWidth="1"/>
    <col min="14880" max="14881" width="2" customWidth="1"/>
    <col min="14882" max="14894" width="2.28515625" customWidth="1"/>
    <col min="14895" max="14898" width="2" customWidth="1"/>
    <col min="14899" max="14899" width="8.85546875" customWidth="1"/>
    <col min="14900" max="14901" width="10.140625" customWidth="1"/>
    <col min="14902" max="14907" width="13.85546875" customWidth="1"/>
    <col min="15105" max="15105" width="2.42578125" customWidth="1"/>
    <col min="15106" max="15106" width="2.28515625" customWidth="1"/>
    <col min="15107" max="15111" width="2" customWidth="1"/>
    <col min="15112" max="15112" width="2.42578125" customWidth="1"/>
    <col min="15113" max="15113" width="2.5703125" customWidth="1"/>
    <col min="15114" max="15131" width="2" customWidth="1"/>
    <col min="15132" max="15135" width="3" customWidth="1"/>
    <col min="15136" max="15137" width="2" customWidth="1"/>
    <col min="15138" max="15150" width="2.28515625" customWidth="1"/>
    <col min="15151" max="15154" width="2" customWidth="1"/>
    <col min="15155" max="15155" width="8.85546875" customWidth="1"/>
    <col min="15156" max="15157" width="10.140625" customWidth="1"/>
    <col min="15158" max="15163" width="13.85546875" customWidth="1"/>
    <col min="15361" max="15361" width="2.42578125" customWidth="1"/>
    <col min="15362" max="15362" width="2.28515625" customWidth="1"/>
    <col min="15363" max="15367" width="2" customWidth="1"/>
    <col min="15368" max="15368" width="2.42578125" customWidth="1"/>
    <col min="15369" max="15369" width="2.5703125" customWidth="1"/>
    <col min="15370" max="15387" width="2" customWidth="1"/>
    <col min="15388" max="15391" width="3" customWidth="1"/>
    <col min="15392" max="15393" width="2" customWidth="1"/>
    <col min="15394" max="15406" width="2.28515625" customWidth="1"/>
    <col min="15407" max="15410" width="2" customWidth="1"/>
    <col min="15411" max="15411" width="8.85546875" customWidth="1"/>
    <col min="15412" max="15413" width="10.140625" customWidth="1"/>
    <col min="15414" max="15419" width="13.85546875" customWidth="1"/>
    <col min="15617" max="15617" width="2.42578125" customWidth="1"/>
    <col min="15618" max="15618" width="2.28515625" customWidth="1"/>
    <col min="15619" max="15623" width="2" customWidth="1"/>
    <col min="15624" max="15624" width="2.42578125" customWidth="1"/>
    <col min="15625" max="15625" width="2.5703125" customWidth="1"/>
    <col min="15626" max="15643" width="2" customWidth="1"/>
    <col min="15644" max="15647" width="3" customWidth="1"/>
    <col min="15648" max="15649" width="2" customWidth="1"/>
    <col min="15650" max="15662" width="2.28515625" customWidth="1"/>
    <col min="15663" max="15666" width="2" customWidth="1"/>
    <col min="15667" max="15667" width="8.85546875" customWidth="1"/>
    <col min="15668" max="15669" width="10.140625" customWidth="1"/>
    <col min="15670" max="15675" width="13.85546875" customWidth="1"/>
    <col min="15873" max="15873" width="2.42578125" customWidth="1"/>
    <col min="15874" max="15874" width="2.28515625" customWidth="1"/>
    <col min="15875" max="15879" width="2" customWidth="1"/>
    <col min="15880" max="15880" width="2.42578125" customWidth="1"/>
    <col min="15881" max="15881" width="2.5703125" customWidth="1"/>
    <col min="15882" max="15899" width="2" customWidth="1"/>
    <col min="15900" max="15903" width="3" customWidth="1"/>
    <col min="15904" max="15905" width="2" customWidth="1"/>
    <col min="15906" max="15918" width="2.28515625" customWidth="1"/>
    <col min="15919" max="15922" width="2" customWidth="1"/>
    <col min="15923" max="15923" width="8.85546875" customWidth="1"/>
    <col min="15924" max="15925" width="10.140625" customWidth="1"/>
    <col min="15926" max="15931" width="13.85546875" customWidth="1"/>
    <col min="16129" max="16129" width="2.42578125" customWidth="1"/>
    <col min="16130" max="16130" width="2.28515625" customWidth="1"/>
    <col min="16131" max="16135" width="2" customWidth="1"/>
    <col min="16136" max="16136" width="2.42578125" customWidth="1"/>
    <col min="16137" max="16137" width="2.5703125" customWidth="1"/>
    <col min="16138" max="16155" width="2" customWidth="1"/>
    <col min="16156" max="16159" width="3" customWidth="1"/>
    <col min="16160" max="16161" width="2" customWidth="1"/>
    <col min="16162" max="16174" width="2.28515625" customWidth="1"/>
    <col min="16175" max="16178" width="2" customWidth="1"/>
    <col min="16179" max="16179" width="8.85546875" customWidth="1"/>
    <col min="16180" max="16181" width="10.140625" customWidth="1"/>
    <col min="16182" max="16187" width="13.85546875" customWidth="1"/>
  </cols>
  <sheetData>
    <row r="1" spans="1:46" ht="15.75" x14ac:dyDescent="0.25">
      <c r="A1" s="1" t="str">
        <f>Firma</f>
        <v>DUF "BLAGO" d.o.o.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AH1" s="2">
        <f>[1]UnosPod!AB8</f>
        <v>4</v>
      </c>
      <c r="AI1" s="2">
        <f>[1]UnosPod!AC8</f>
        <v>2</v>
      </c>
      <c r="AJ1" s="2">
        <f>[1]UnosPod!AD8</f>
        <v>0</v>
      </c>
      <c r="AK1" s="2">
        <f>[1]UnosPod!AE8</f>
        <v>0</v>
      </c>
      <c r="AL1" s="2">
        <f>[1]UnosPod!AF8</f>
        <v>0</v>
      </c>
      <c r="AM1" s="2">
        <f>[1]UnosPod!AG8</f>
        <v>5</v>
      </c>
      <c r="AN1" s="2">
        <f>[1]UnosPod!AH8</f>
        <v>2</v>
      </c>
      <c r="AO1" s="2">
        <f>[1]UnosPod!AI8</f>
        <v>5</v>
      </c>
      <c r="AP1" s="2">
        <f>[1]UnosPod!AJ8</f>
        <v>4</v>
      </c>
      <c r="AQ1" s="2">
        <f>[1]UnosPod!AK8</f>
        <v>0</v>
      </c>
      <c r="AR1" s="2">
        <f>[1]UnosPod!AL8</f>
        <v>0</v>
      </c>
      <c r="AS1" s="2">
        <f>[1]UnosPod!AM8</f>
        <v>0</v>
      </c>
      <c r="AT1" s="2">
        <f>[1]UnosPod!AN8</f>
        <v>7</v>
      </c>
    </row>
    <row r="2" spans="1:46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AH2" s="4" t="s">
        <v>1</v>
      </c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 x14ac:dyDescent="0.25">
      <c r="A3" s="5" t="str">
        <f>[1]UnosPod!F15</f>
        <v>Osnivanje i upravljanje ZIF-om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AH3" s="6"/>
      <c r="AI3" s="7">
        <f>[1]UnosPod!AB9</f>
        <v>2</v>
      </c>
      <c r="AJ3" s="7">
        <f>[1]UnosPod!AC9</f>
        <v>0</v>
      </c>
      <c r="AK3" s="7">
        <f>[1]UnosPod!AD9</f>
        <v>0</v>
      </c>
      <c r="AL3" s="7">
        <f>[1]UnosPod!AE9</f>
        <v>0</v>
      </c>
      <c r="AM3" s="7">
        <f>[1]UnosPod!AF9</f>
        <v>5</v>
      </c>
      <c r="AN3" s="7">
        <f>[1]UnosPod!AG9</f>
        <v>2</v>
      </c>
      <c r="AO3" s="7">
        <f>[1]UnosPod!AH9</f>
        <v>5</v>
      </c>
      <c r="AP3" s="7">
        <f>[1]UnosPod!AI9</f>
        <v>4</v>
      </c>
      <c r="AQ3" s="7">
        <f>[1]UnosPod!AJ9</f>
        <v>0</v>
      </c>
      <c r="AR3" s="7">
        <f>[1]UnosPod!AK9</f>
        <v>0</v>
      </c>
      <c r="AS3" s="7">
        <f>[1]UnosPod!AL9</f>
        <v>0</v>
      </c>
      <c r="AT3" s="7">
        <f>[1]UnosPod!AM9</f>
        <v>7</v>
      </c>
    </row>
    <row r="4" spans="1:46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AH4" s="8" t="s">
        <v>3</v>
      </c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1:46" x14ac:dyDescent="0.25">
      <c r="A5" s="9" t="str">
        <f>Sjedište&amp;", "&amp;Adresa</f>
        <v>Sarajevo, Bulevar Meše Selimovića 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AH5" s="11"/>
      <c r="AI5" s="11"/>
      <c r="AJ5" s="12"/>
      <c r="AK5" s="12"/>
      <c r="AL5" s="12"/>
      <c r="AM5" s="11"/>
      <c r="AN5" s="11"/>
      <c r="AO5" s="11"/>
      <c r="AP5" s="7">
        <f>[1]UnosPod!AB10</f>
        <v>6</v>
      </c>
      <c r="AQ5" s="7">
        <f>[1]UnosPod!AC10</f>
        <v>7</v>
      </c>
      <c r="AR5" s="7">
        <f>[1]UnosPod!AD10</f>
        <v>1</v>
      </c>
      <c r="AS5" s="7">
        <f>[1]UnosPod!AE10</f>
        <v>2</v>
      </c>
      <c r="AT5" s="7">
        <f>[1]UnosPod!AF10</f>
        <v>0</v>
      </c>
    </row>
    <row r="6" spans="1:46" x14ac:dyDescent="0.25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AH6" s="11"/>
      <c r="AI6" s="11"/>
      <c r="AJ6" s="12"/>
      <c r="AK6" s="12"/>
      <c r="AL6" s="12"/>
      <c r="AM6" s="8" t="s">
        <v>5</v>
      </c>
      <c r="AN6" s="8"/>
      <c r="AO6" s="8"/>
      <c r="AP6" s="8"/>
      <c r="AQ6" s="8"/>
      <c r="AR6" s="8"/>
      <c r="AS6" s="8"/>
      <c r="AT6" s="8"/>
    </row>
    <row r="7" spans="1:46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AH7" s="11"/>
      <c r="AI7" s="11"/>
      <c r="AJ7" s="12"/>
      <c r="AK7" s="12"/>
      <c r="AL7" s="12"/>
      <c r="AM7" s="13"/>
      <c r="AN7" s="13"/>
      <c r="AO7" s="13"/>
      <c r="AP7" s="13"/>
      <c r="AQ7" s="13"/>
      <c r="AR7" s="7">
        <f>[1]UnosPod!AB12</f>
        <v>1</v>
      </c>
      <c r="AS7" s="7">
        <f>[1]UnosPod!AC12</f>
        <v>0</v>
      </c>
      <c r="AT7" s="7">
        <f>[1]UnosPod!AD12</f>
        <v>8</v>
      </c>
    </row>
    <row r="8" spans="1:46" x14ac:dyDescent="0.25">
      <c r="A8" s="14" t="s">
        <v>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AH8" s="11"/>
      <c r="AI8" s="11"/>
      <c r="AJ8" s="12"/>
      <c r="AK8" s="12"/>
      <c r="AL8" s="12"/>
      <c r="AM8" s="15" t="s">
        <v>7</v>
      </c>
      <c r="AN8" s="15"/>
      <c r="AO8" s="15"/>
      <c r="AP8" s="15"/>
      <c r="AQ8" s="15"/>
      <c r="AR8" s="15"/>
      <c r="AS8" s="15"/>
      <c r="AT8" s="15"/>
    </row>
    <row r="9" spans="1:46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46" x14ac:dyDescent="0.25">
      <c r="A10" s="16" t="str">
        <f>[1]UnosPod!AB13</f>
        <v>Raiffeisen bank dd Sarajevo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46" x14ac:dyDescent="0.25">
      <c r="A11" s="17" t="s">
        <v>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46" x14ac:dyDescent="0.25">
      <c r="A12" s="18">
        <f>[1]UnosPod!AB14</f>
        <v>1</v>
      </c>
      <c r="B12" s="18">
        <f>[1]UnosPod!AC14</f>
        <v>6</v>
      </c>
      <c r="C12" s="18">
        <f>[1]UnosPod!AD14</f>
        <v>1</v>
      </c>
      <c r="D12" s="18">
        <f>[1]UnosPod!AE14</f>
        <v>0</v>
      </c>
      <c r="E12" s="18">
        <f>[1]UnosPod!AF14</f>
        <v>0</v>
      </c>
      <c r="F12" s="18">
        <f>[1]UnosPod!AG14</f>
        <v>0</v>
      </c>
      <c r="G12" s="18">
        <f>[1]UnosPod!AH14</f>
        <v>0</v>
      </c>
      <c r="H12" s="18">
        <f>[1]UnosPod!AI14</f>
        <v>0</v>
      </c>
      <c r="I12" s="18">
        <f>[1]UnosPod!AJ14</f>
        <v>2</v>
      </c>
      <c r="J12" s="18">
        <f>[1]UnosPod!AK14</f>
        <v>2</v>
      </c>
      <c r="K12" s="18">
        <f>[1]UnosPod!AL14</f>
        <v>0</v>
      </c>
      <c r="L12" s="18">
        <f>[1]UnosPod!AM14</f>
        <v>7</v>
      </c>
      <c r="M12" s="18">
        <f>[1]UnosPod!AN14</f>
        <v>0</v>
      </c>
      <c r="N12" s="18">
        <f>[1]UnosPod!AO14</f>
        <v>0</v>
      </c>
      <c r="O12" s="18">
        <f>[1]UnosPod!AP14</f>
        <v>3</v>
      </c>
      <c r="P12" s="18">
        <f>[1]UnosPod!AQ14</f>
        <v>3</v>
      </c>
    </row>
    <row r="14" spans="1:46" x14ac:dyDescent="0.25">
      <c r="A14" s="16" t="str">
        <f>[1]UnosPod!AB15</f>
        <v>Fima banka dd Sarajevo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46" x14ac:dyDescent="0.25">
      <c r="A15" s="17" t="s">
        <v>8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46" x14ac:dyDescent="0.25">
      <c r="A16" s="18">
        <f>[1]UnosPod!AB16</f>
        <v>1</v>
      </c>
      <c r="B16" s="18">
        <f>[1]UnosPod!AC16</f>
        <v>3</v>
      </c>
      <c r="C16" s="18">
        <f>[1]UnosPod!AD16</f>
        <v>7</v>
      </c>
      <c r="D16" s="18">
        <f>[1]UnosPod!AE16</f>
        <v>4</v>
      </c>
      <c r="E16" s="18">
        <f>[1]UnosPod!AF16</f>
        <v>7</v>
      </c>
      <c r="F16" s="18">
        <f>[1]UnosPod!AG16</f>
        <v>0</v>
      </c>
      <c r="G16" s="18">
        <f>[1]UnosPod!AH16</f>
        <v>6</v>
      </c>
      <c r="H16" s="18">
        <f>[1]UnosPod!AI16</f>
        <v>0</v>
      </c>
      <c r="I16" s="18">
        <f>[1]UnosPod!AJ16</f>
        <v>0</v>
      </c>
      <c r="J16" s="18">
        <f>[1]UnosPod!AK16</f>
        <v>2</v>
      </c>
      <c r="K16" s="18">
        <f>[1]UnosPod!AL16</f>
        <v>5</v>
      </c>
      <c r="L16" s="18">
        <f>[1]UnosPod!AM16</f>
        <v>2</v>
      </c>
      <c r="M16" s="18">
        <f>[1]UnosPod!AN16</f>
        <v>0</v>
      </c>
      <c r="N16" s="18">
        <f>[1]UnosPod!AO16</f>
        <v>8</v>
      </c>
      <c r="O16" s="18">
        <f>[1]UnosPod!AP16</f>
        <v>6</v>
      </c>
      <c r="P16" s="18">
        <f>[1]UnosPod!AQ16</f>
        <v>5</v>
      </c>
    </row>
    <row r="18" spans="1:46" x14ac:dyDescent="0.25">
      <c r="A18" s="16">
        <f>[1]UnosPod!AB17</f>
        <v>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46" x14ac:dyDescent="0.25">
      <c r="A19" s="17" t="s">
        <v>8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46" x14ac:dyDescent="0.25">
      <c r="A20" s="18">
        <f>[1]UnosPod!AB18</f>
        <v>0</v>
      </c>
      <c r="B20" s="18">
        <f>[1]UnosPod!AC18</f>
        <v>0</v>
      </c>
      <c r="C20" s="18">
        <f>[1]UnosPod!AD18</f>
        <v>0</v>
      </c>
      <c r="D20" s="18">
        <f>[1]UnosPod!AE18</f>
        <v>0</v>
      </c>
      <c r="E20" s="18">
        <f>[1]UnosPod!AF18</f>
        <v>0</v>
      </c>
      <c r="F20" s="18">
        <f>[1]UnosPod!AG18</f>
        <v>0</v>
      </c>
      <c r="G20" s="18">
        <f>[1]UnosPod!AH18</f>
        <v>0</v>
      </c>
      <c r="H20" s="18">
        <f>[1]UnosPod!AI18</f>
        <v>0</v>
      </c>
      <c r="I20" s="18">
        <f>[1]UnosPod!AJ18</f>
        <v>0</v>
      </c>
      <c r="J20" s="18">
        <f>[1]UnosPod!AK18</f>
        <v>0</v>
      </c>
      <c r="K20" s="18">
        <f>[1]UnosPod!AL18</f>
        <v>0</v>
      </c>
      <c r="L20" s="18">
        <f>[1]UnosPod!AM18</f>
        <v>0</v>
      </c>
      <c r="M20" s="18">
        <f>[1]UnosPod!AN18</f>
        <v>0</v>
      </c>
      <c r="N20" s="18">
        <f>[1]UnosPod!AO18</f>
        <v>0</v>
      </c>
      <c r="O20" s="18">
        <f>[1]UnosPod!AP18</f>
        <v>0</v>
      </c>
      <c r="P20" s="18">
        <f>[1]UnosPod!AQ18</f>
        <v>0</v>
      </c>
    </row>
    <row r="29" spans="1:46" ht="20.25" x14ac:dyDescent="0.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</row>
    <row r="30" spans="1:46" ht="30" x14ac:dyDescent="0.4">
      <c r="A30" s="20" t="s">
        <v>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</row>
    <row r="31" spans="1:46" ht="25.5" x14ac:dyDescent="0.35">
      <c r="A31" s="21" t="s">
        <v>10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</row>
    <row r="32" spans="1:46" ht="20.25" x14ac:dyDescent="0.3">
      <c r="A32" s="19" t="str">
        <f>"za period "&amp;[1]UnosPod!F6&amp;" - "&amp;[1]UnosPod!M6&amp;[1]UnosPod!P6&amp;"godine"</f>
        <v>za period 01.01. - 31.12.2011.godine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</row>
    <row r="33" spans="1:46" ht="30" x14ac:dyDescent="0.4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</row>
    <row r="34" spans="1:46" ht="30" x14ac:dyDescent="0.4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</row>
    <row r="35" spans="1:46" ht="30.75" x14ac:dyDescent="0.4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4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</row>
    <row r="47" spans="1:46" x14ac:dyDescent="0.25">
      <c r="A47" s="25" t="s">
        <v>11</v>
      </c>
      <c r="B47" s="25"/>
      <c r="C47" s="25"/>
      <c r="D47" s="26"/>
      <c r="E47" s="26"/>
      <c r="F47" s="26"/>
      <c r="G47" s="26"/>
      <c r="H47" s="26"/>
      <c r="I47" s="26"/>
      <c r="J47" s="26"/>
      <c r="K47" s="27"/>
      <c r="L47" s="27"/>
      <c r="M47" s="27"/>
      <c r="N47" s="27"/>
      <c r="AA47" s="11"/>
      <c r="AB47" s="27"/>
      <c r="AC47" s="27"/>
      <c r="AD47" s="27"/>
      <c r="AE47" s="27"/>
      <c r="AF47" s="11"/>
      <c r="AG47" s="11" t="s">
        <v>12</v>
      </c>
      <c r="AH47" s="11"/>
      <c r="AI47" s="11"/>
      <c r="AJ47" s="11"/>
      <c r="AK47" s="11"/>
      <c r="AL47" s="11"/>
    </row>
    <row r="48" spans="1:46" ht="17.25" customHeight="1" x14ac:dyDescent="0.25">
      <c r="A48" s="28" t="str">
        <f>[1]UnosPod!F3</f>
        <v>Hadžialić Azira</v>
      </c>
      <c r="B48" s="29"/>
      <c r="C48" s="29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  <c r="AB48" s="32" t="s">
        <v>13</v>
      </c>
      <c r="AC48" s="27"/>
      <c r="AD48" s="27"/>
      <c r="AE48" s="27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</row>
    <row r="49" spans="1:46" x14ac:dyDescent="0.25">
      <c r="A49" s="25"/>
      <c r="B49" s="25"/>
      <c r="C49" s="25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31"/>
      <c r="AA49" s="11"/>
      <c r="AB49" s="27"/>
      <c r="AC49" s="27"/>
      <c r="AD49" s="27"/>
      <c r="AE49" s="27"/>
      <c r="AF49" s="34" t="str">
        <f>[1]UnosPod!F14</f>
        <v>Alma Kadrić dipl.ecc</v>
      </c>
      <c r="AG49" s="34"/>
      <c r="AH49" s="34"/>
      <c r="AI49" s="34"/>
      <c r="AJ49" s="34"/>
      <c r="AK49" s="34"/>
      <c r="AL49" s="34"/>
      <c r="AM49" s="34"/>
      <c r="AN49" s="34"/>
      <c r="AO49" s="34"/>
      <c r="AP49" s="34"/>
    </row>
    <row r="50" spans="1:46" x14ac:dyDescent="0.25">
      <c r="A50" s="25" t="s">
        <v>14</v>
      </c>
      <c r="B50" s="25"/>
      <c r="C50" s="25"/>
      <c r="D50" s="26"/>
      <c r="E50" s="35"/>
      <c r="G50" s="36">
        <f>[1]UnosPod!AB3</f>
        <v>0</v>
      </c>
      <c r="H50" s="37"/>
      <c r="I50" s="37"/>
      <c r="J50" s="37"/>
      <c r="K50" s="37"/>
      <c r="L50" s="38"/>
      <c r="M50" s="38"/>
      <c r="N50" s="38"/>
      <c r="AA50" s="11"/>
      <c r="AB50" s="11"/>
      <c r="AC50" s="11"/>
      <c r="AD50" s="11"/>
      <c r="AE50" s="11"/>
      <c r="AF50" s="27"/>
      <c r="AG50" s="27"/>
      <c r="AH50" s="27"/>
      <c r="AI50" s="27"/>
      <c r="AJ50" s="27"/>
      <c r="AK50" s="27"/>
      <c r="AL50" s="27"/>
      <c r="AM50" s="11"/>
      <c r="AN50" s="11"/>
      <c r="AO50" s="11"/>
      <c r="AP50" s="11"/>
      <c r="AQ50" s="11"/>
      <c r="AR50" s="11"/>
      <c r="AS50" s="11"/>
    </row>
    <row r="51" spans="1:46" x14ac:dyDescent="0.25">
      <c r="A51" s="25" t="s">
        <v>15</v>
      </c>
      <c r="B51" s="25"/>
      <c r="C51" s="25"/>
      <c r="D51" s="26"/>
      <c r="E51" s="39"/>
      <c r="G51" s="40">
        <f>[1]UnosPod!AM3</f>
        <v>0</v>
      </c>
      <c r="H51" s="41"/>
      <c r="I51" s="41"/>
      <c r="J51" s="41"/>
      <c r="K51" s="41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11"/>
      <c r="W51" s="11"/>
      <c r="X51" s="11"/>
      <c r="Y51" s="11"/>
      <c r="Z51" s="11"/>
      <c r="AA51" s="11"/>
      <c r="AB51" s="11"/>
      <c r="AR51" s="11"/>
      <c r="AS51" s="11"/>
    </row>
    <row r="62" spans="1:46" ht="17.25" customHeight="1" x14ac:dyDescent="0.25">
      <c r="A62" s="42"/>
      <c r="B62" s="43" t="s">
        <v>16</v>
      </c>
      <c r="C62" s="44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6"/>
    </row>
    <row r="63" spans="1:46" ht="14.25" customHeight="1" x14ac:dyDescent="0.25">
      <c r="A63" s="47" t="str">
        <f>"Svi finansijski izvještaji "&amp;[1]UnosPod!F8&amp;" "&amp;[1]UnosPod!F9&amp;" za obračunski period "&amp;[1]UnosPod!F6&amp;[1]UnosPod!M6&amp;[1]UnosPod!P6&amp;" godine u potpunosti su urađeni u skladu sa Zakona o računovodstvu i Međumarodnim standardima finansijskog izvještavanja (MSFI ) i tumačenjima Međunarodnog odbora za računovodstvene standarde (IASB)"</f>
        <v>Svi finansijski izvještaji DUF "BLAGO" d.o.o. Sarajevo za obračunski period 01.01.31.12.2011. godine u potpunosti su urađeni u skladu sa Zakona o računovodstvu i Međumarodnim standardima finansijskog izvještavanja (MSFI ) i tumačenjima Međunarodnog odbora za računovodstvene standarde (IASB)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</row>
    <row r="64" spans="1:46" ht="14.25" customHeight="1" x14ac:dyDescent="0.2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</row>
    <row r="65" spans="1:46" ht="14.25" customHeight="1" x14ac:dyDescent="0.2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</row>
    <row r="66" spans="1:46" ht="14.25" customHeight="1" x14ac:dyDescent="0.2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</row>
    <row r="67" spans="1:46" x14ac:dyDescent="0.25">
      <c r="A67" s="47" t="s">
        <v>17</v>
      </c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</row>
    <row r="68" spans="1:46" x14ac:dyDescent="0.2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</row>
    <row r="69" spans="1:46" x14ac:dyDescent="0.2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</row>
    <row r="70" spans="1:46" x14ac:dyDescent="0.2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</row>
    <row r="71" spans="1:46" x14ac:dyDescent="0.25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9"/>
      <c r="N71" s="49"/>
    </row>
    <row r="72" spans="1:46" ht="18" x14ac:dyDescent="0.25">
      <c r="A72" s="42"/>
      <c r="B72" s="43" t="s">
        <v>18</v>
      </c>
      <c r="C72" s="44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6"/>
    </row>
    <row r="73" spans="1:46" x14ac:dyDescent="0.25">
      <c r="A73" s="50"/>
      <c r="B73" s="50"/>
      <c r="D73" s="48"/>
      <c r="E73" s="48"/>
      <c r="F73" s="48"/>
      <c r="G73" s="48"/>
      <c r="H73" s="48"/>
      <c r="I73" s="48"/>
      <c r="J73" s="48"/>
      <c r="K73" s="48"/>
      <c r="L73" s="48"/>
      <c r="M73" s="49"/>
      <c r="N73" s="49"/>
    </row>
    <row r="74" spans="1:46" x14ac:dyDescent="0.25">
      <c r="B74" s="51" t="s">
        <v>19</v>
      </c>
    </row>
    <row r="75" spans="1:46" x14ac:dyDescent="0.25">
      <c r="A75" s="47" t="s">
        <v>20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</row>
    <row r="76" spans="1:46" x14ac:dyDescent="0.2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</row>
    <row r="77" spans="1:46" x14ac:dyDescent="0.2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</row>
    <row r="78" spans="1:46" x14ac:dyDescent="0.25">
      <c r="A78" s="47" t="s">
        <v>21</v>
      </c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</row>
    <row r="79" spans="1:46" x14ac:dyDescent="0.25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</row>
    <row r="80" spans="1:46" x14ac:dyDescent="0.2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</row>
    <row r="81" spans="1:46" x14ac:dyDescent="0.25">
      <c r="A81" s="47" t="s">
        <v>22</v>
      </c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</row>
    <row r="82" spans="1:46" x14ac:dyDescent="0.2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</row>
    <row r="83" spans="1:46" x14ac:dyDescent="0.2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</row>
    <row r="84" spans="1:46" x14ac:dyDescent="0.2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</row>
    <row r="85" spans="1:46" x14ac:dyDescent="0.25">
      <c r="A85" s="47" t="s">
        <v>23</v>
      </c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</row>
    <row r="86" spans="1:46" x14ac:dyDescent="0.2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</row>
    <row r="87" spans="1:46" x14ac:dyDescent="0.2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</row>
    <row r="88" spans="1:46" x14ac:dyDescent="0.25">
      <c r="A88" s="48" t="s">
        <v>24</v>
      </c>
      <c r="B88" s="48"/>
      <c r="C88" s="48"/>
      <c r="E88" s="48"/>
      <c r="F88" s="48"/>
      <c r="G88" s="48"/>
      <c r="H88" s="48"/>
      <c r="I88" s="48"/>
      <c r="J88" s="48"/>
      <c r="K88" s="48"/>
      <c r="L88" s="48"/>
      <c r="M88" s="49"/>
      <c r="N88" s="49"/>
    </row>
    <row r="89" spans="1:46" x14ac:dyDescent="0.25">
      <c r="A89" s="48"/>
      <c r="B89" s="48"/>
      <c r="C89" s="48"/>
      <c r="E89" s="48"/>
      <c r="F89" s="48"/>
      <c r="G89" s="48"/>
      <c r="H89" s="48"/>
      <c r="I89" s="48"/>
      <c r="J89" s="48"/>
      <c r="K89" s="48"/>
      <c r="L89" s="48"/>
      <c r="M89" s="49"/>
      <c r="N89" s="49"/>
    </row>
    <row r="90" spans="1:46" x14ac:dyDescent="0.25">
      <c r="A90" s="49" t="str">
        <f>"Ostvareni ukupan prihod u obračunskom periodu "&amp;[1]UnosPod!P6&amp;"godini, iznosi: "&amp;ROUND([1]Zabljeske!R100,0)&amp;" KM, što je u odnosu na"</f>
        <v>Ostvareni ukupan prihod u obračunskom periodu 2011.godini, iznosi: 925182 KM, što je u odnosu na</v>
      </c>
      <c r="C90" s="48"/>
      <c r="E90" s="48"/>
      <c r="F90" s="48"/>
      <c r="G90" s="48"/>
      <c r="H90" s="48"/>
      <c r="I90" s="48"/>
      <c r="J90" s="48"/>
      <c r="K90" s="48"/>
      <c r="L90" s="48"/>
      <c r="M90" s="49"/>
      <c r="N90" s="49"/>
    </row>
    <row r="91" spans="1:46" x14ac:dyDescent="0.25">
      <c r="A91" s="49" t="str">
        <f>"isti period prethodne godine, "&amp;AP101&amp;" za "&amp;ROUND(R101+AD101,0)&amp;" KM ili "&amp;ROUND(AP102,1)&amp;" %."</f>
        <v>isti period prethodne godine, POVEĆANJE za 68926 KM ili 8 %.</v>
      </c>
      <c r="C91" s="48"/>
      <c r="E91" s="48"/>
      <c r="F91" s="48"/>
      <c r="G91" s="48"/>
      <c r="H91" s="48"/>
      <c r="I91" s="48"/>
      <c r="J91" s="48"/>
      <c r="K91" s="48"/>
      <c r="L91" s="48"/>
      <c r="M91" s="49"/>
      <c r="N91" s="49"/>
    </row>
    <row r="92" spans="1:46" x14ac:dyDescent="0.25">
      <c r="A92" s="48"/>
      <c r="B92" s="48"/>
      <c r="C92" s="48"/>
      <c r="E92" s="48"/>
      <c r="F92" s="48"/>
      <c r="G92" s="48"/>
      <c r="H92" s="48"/>
      <c r="I92" s="48"/>
      <c r="J92" s="48"/>
      <c r="K92" s="48"/>
      <c r="L92" s="48"/>
      <c r="M92" s="49"/>
      <c r="N92" s="49"/>
    </row>
    <row r="93" spans="1:46" ht="15.75" x14ac:dyDescent="0.25">
      <c r="A93" s="48" t="s">
        <v>25</v>
      </c>
      <c r="B93" s="52"/>
      <c r="C93" s="53"/>
      <c r="E93" s="53"/>
      <c r="F93" s="53"/>
      <c r="G93" s="53"/>
      <c r="H93" s="53"/>
      <c r="I93" s="53"/>
      <c r="J93" s="53"/>
      <c r="K93" s="53"/>
      <c r="L93" s="53"/>
    </row>
    <row r="94" spans="1:46" ht="15.75" customHeight="1" x14ac:dyDescent="0.25">
      <c r="A94" s="54" t="s">
        <v>26</v>
      </c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6" t="s">
        <v>27</v>
      </c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 t="s">
        <v>28</v>
      </c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7" t="s">
        <v>29</v>
      </c>
      <c r="AQ94" s="57"/>
      <c r="AR94" s="57"/>
      <c r="AS94" s="57"/>
      <c r="AT94" s="58"/>
    </row>
    <row r="95" spans="1:46" ht="15.75" customHeight="1" x14ac:dyDescent="0.25">
      <c r="A95" s="59" t="s">
        <v>30</v>
      </c>
      <c r="B95" s="60" t="s">
        <v>31</v>
      </c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1" t="s">
        <v>32</v>
      </c>
      <c r="S95" s="61"/>
      <c r="T95" s="61"/>
      <c r="U95" s="61"/>
      <c r="V95" s="61"/>
      <c r="W95" s="61"/>
      <c r="X95" s="61"/>
      <c r="Y95" s="61"/>
      <c r="Z95" s="62" t="s">
        <v>33</v>
      </c>
      <c r="AA95" s="62"/>
      <c r="AB95" s="62"/>
      <c r="AC95" s="62"/>
      <c r="AD95" s="61" t="s">
        <v>32</v>
      </c>
      <c r="AE95" s="61"/>
      <c r="AF95" s="61"/>
      <c r="AG95" s="61"/>
      <c r="AH95" s="61"/>
      <c r="AI95" s="61"/>
      <c r="AJ95" s="61"/>
      <c r="AK95" s="61"/>
      <c r="AL95" s="62" t="s">
        <v>33</v>
      </c>
      <c r="AM95" s="62"/>
      <c r="AN95" s="62"/>
      <c r="AO95" s="62"/>
      <c r="AP95" s="63" t="s">
        <v>34</v>
      </c>
      <c r="AQ95" s="63"/>
      <c r="AR95" s="63"/>
      <c r="AS95" s="63"/>
      <c r="AT95" s="64"/>
    </row>
    <row r="96" spans="1:46" ht="13.5" customHeight="1" x14ac:dyDescent="0.25">
      <c r="A96" s="65">
        <v>0</v>
      </c>
      <c r="B96" s="66">
        <v>1</v>
      </c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7">
        <v>2</v>
      </c>
      <c r="S96" s="67"/>
      <c r="T96" s="67"/>
      <c r="U96" s="67"/>
      <c r="V96" s="67"/>
      <c r="W96" s="67"/>
      <c r="X96" s="67"/>
      <c r="Y96" s="67"/>
      <c r="Z96" s="67">
        <v>3</v>
      </c>
      <c r="AA96" s="67"/>
      <c r="AB96" s="67"/>
      <c r="AC96" s="67"/>
      <c r="AD96" s="67">
        <v>4</v>
      </c>
      <c r="AE96" s="67"/>
      <c r="AF96" s="67"/>
      <c r="AG96" s="67"/>
      <c r="AH96" s="67"/>
      <c r="AI96" s="67"/>
      <c r="AJ96" s="67"/>
      <c r="AK96" s="67"/>
      <c r="AL96" s="67">
        <v>5</v>
      </c>
      <c r="AM96" s="67"/>
      <c r="AN96" s="67"/>
      <c r="AO96" s="67"/>
      <c r="AP96" s="67">
        <v>6</v>
      </c>
      <c r="AQ96" s="67"/>
      <c r="AR96" s="67"/>
      <c r="AS96" s="67"/>
      <c r="AT96" s="68"/>
    </row>
    <row r="97" spans="1:46" ht="20.25" customHeight="1" x14ac:dyDescent="0.25">
      <c r="A97" s="69">
        <v>1</v>
      </c>
      <c r="B97" s="70" t="s">
        <v>35</v>
      </c>
      <c r="C97" s="71"/>
      <c r="D97" s="71"/>
      <c r="E97" s="71"/>
      <c r="F97" s="71"/>
      <c r="G97" s="71"/>
      <c r="H97" s="71"/>
      <c r="I97" s="71"/>
      <c r="J97" s="71"/>
      <c r="K97" s="72"/>
      <c r="L97" s="72"/>
      <c r="M97" s="72"/>
      <c r="N97" s="72"/>
      <c r="O97" s="72"/>
      <c r="P97" s="73"/>
      <c r="Q97" s="74"/>
      <c r="R97" s="75">
        <f>[1]B.Uspjeha!AG27</f>
        <v>844768</v>
      </c>
      <c r="S97" s="75"/>
      <c r="T97" s="75"/>
      <c r="U97" s="75"/>
      <c r="V97" s="75"/>
      <c r="W97" s="75"/>
      <c r="X97" s="75"/>
      <c r="Y97" s="75"/>
      <c r="Z97" s="76">
        <f>R97/R100*100</f>
        <v>91.308341255580899</v>
      </c>
      <c r="AA97" s="76"/>
      <c r="AB97" s="76"/>
      <c r="AC97" s="76"/>
      <c r="AD97" s="75">
        <f>[1]B.Uspjeha!AO27</f>
        <v>828665</v>
      </c>
      <c r="AE97" s="75"/>
      <c r="AF97" s="75"/>
      <c r="AG97" s="75"/>
      <c r="AH97" s="75"/>
      <c r="AI97" s="75"/>
      <c r="AJ97" s="75"/>
      <c r="AK97" s="75"/>
      <c r="AL97" s="77">
        <f>AD97/AD100*100</f>
        <v>96.777716010165179</v>
      </c>
      <c r="AM97" s="77"/>
      <c r="AN97" s="77"/>
      <c r="AO97" s="77"/>
      <c r="AP97" s="78">
        <f>IF(R97/(AD97+0.00001)*100&gt;10000,0,R97/(AD97+0.00001)*100)</f>
        <v>101.94324606322287</v>
      </c>
      <c r="AQ97" s="78"/>
      <c r="AR97" s="78"/>
      <c r="AS97" s="78"/>
      <c r="AT97" s="79"/>
    </row>
    <row r="98" spans="1:46" ht="20.25" customHeight="1" x14ac:dyDescent="0.25">
      <c r="A98" s="80">
        <v>2</v>
      </c>
      <c r="B98" s="81" t="s">
        <v>36</v>
      </c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3"/>
      <c r="N98" s="83"/>
      <c r="O98" s="83"/>
      <c r="P98" s="84"/>
      <c r="Q98" s="85"/>
      <c r="R98" s="86">
        <f>[1]B.Uspjeha!AG54</f>
        <v>56168</v>
      </c>
      <c r="S98" s="86"/>
      <c r="T98" s="86"/>
      <c r="U98" s="86"/>
      <c r="V98" s="86"/>
      <c r="W98" s="86"/>
      <c r="X98" s="86"/>
      <c r="Y98" s="86"/>
      <c r="Z98" s="87">
        <f>R98/R100*100</f>
        <v>6.0710241292798361</v>
      </c>
      <c r="AA98" s="87"/>
      <c r="AB98" s="87"/>
      <c r="AC98" s="87"/>
      <c r="AD98" s="86">
        <f>[1]B.Uspjeha!AO54</f>
        <v>23794</v>
      </c>
      <c r="AE98" s="86"/>
      <c r="AF98" s="86"/>
      <c r="AG98" s="86"/>
      <c r="AH98" s="86"/>
      <c r="AI98" s="86"/>
      <c r="AJ98" s="86"/>
      <c r="AK98" s="86"/>
      <c r="AL98" s="88">
        <f>AD98/AD100*100</f>
        <v>2.7788418416922043</v>
      </c>
      <c r="AM98" s="88"/>
      <c r="AN98" s="88"/>
      <c r="AO98" s="88"/>
      <c r="AP98" s="89">
        <f>IF(R98/(AD98+0.00001)*100&gt;10000,0,R98/(AD98+0.00001)*100)</f>
        <v>236.05951070183261</v>
      </c>
      <c r="AQ98" s="89"/>
      <c r="AR98" s="89"/>
      <c r="AS98" s="89"/>
      <c r="AT98" s="90"/>
    </row>
    <row r="99" spans="1:46" ht="20.25" customHeight="1" x14ac:dyDescent="0.25">
      <c r="A99" s="91">
        <v>3</v>
      </c>
      <c r="B99" s="92" t="s">
        <v>37</v>
      </c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4"/>
      <c r="N99" s="94"/>
      <c r="O99" s="94"/>
      <c r="P99" s="95"/>
      <c r="Q99" s="96"/>
      <c r="R99" s="97">
        <f>R100-R97-R98</f>
        <v>24245.63004999992</v>
      </c>
      <c r="S99" s="97"/>
      <c r="T99" s="97"/>
      <c r="U99" s="97"/>
      <c r="V99" s="97"/>
      <c r="W99" s="97"/>
      <c r="X99" s="97"/>
      <c r="Y99" s="97"/>
      <c r="Z99" s="98">
        <f>R99/R100*100</f>
        <v>2.6206346151392572</v>
      </c>
      <c r="AA99" s="98"/>
      <c r="AB99" s="98"/>
      <c r="AC99" s="98"/>
      <c r="AD99" s="97">
        <f>AD100-AD97-AD98</f>
        <v>3797</v>
      </c>
      <c r="AE99" s="97"/>
      <c r="AF99" s="97"/>
      <c r="AG99" s="97"/>
      <c r="AH99" s="97"/>
      <c r="AI99" s="97"/>
      <c r="AJ99" s="97"/>
      <c r="AK99" s="97"/>
      <c r="AL99" s="99">
        <f>AD99/AD100*100</f>
        <v>0.44344214814261151</v>
      </c>
      <c r="AM99" s="99"/>
      <c r="AN99" s="99"/>
      <c r="AO99" s="99"/>
      <c r="AP99" s="100">
        <f>IF(R99/(AD99+0.00001)*100&gt;10000,0,R99/(AD99+0.00001)*100)</f>
        <v>638.54701043311081</v>
      </c>
      <c r="AQ99" s="100"/>
      <c r="AR99" s="100"/>
      <c r="AS99" s="100"/>
      <c r="AT99" s="101"/>
    </row>
    <row r="100" spans="1:46" ht="20.25" customHeight="1" x14ac:dyDescent="0.25">
      <c r="A100" s="102">
        <v>4</v>
      </c>
      <c r="B100" s="103" t="s">
        <v>38</v>
      </c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5"/>
      <c r="N100" s="105"/>
      <c r="O100" s="105"/>
      <c r="P100" s="105"/>
      <c r="Q100" s="106"/>
      <c r="R100" s="107">
        <f>[1]UnosPod!F87</f>
        <v>925181.63004999992</v>
      </c>
      <c r="S100" s="107"/>
      <c r="T100" s="107"/>
      <c r="U100" s="107"/>
      <c r="V100" s="107"/>
      <c r="W100" s="107"/>
      <c r="X100" s="107"/>
      <c r="Y100" s="107"/>
      <c r="Z100" s="108">
        <f>R100/R100*100</f>
        <v>100</v>
      </c>
      <c r="AA100" s="108"/>
      <c r="AB100" s="108"/>
      <c r="AC100" s="108"/>
      <c r="AD100" s="107">
        <f>[1]UnosPod!Q87</f>
        <v>856256</v>
      </c>
      <c r="AE100" s="107"/>
      <c r="AF100" s="107"/>
      <c r="AG100" s="107"/>
      <c r="AH100" s="107"/>
      <c r="AI100" s="107"/>
      <c r="AJ100" s="107"/>
      <c r="AK100" s="107"/>
      <c r="AL100" s="108">
        <f>AD100/AD100*100</f>
        <v>100</v>
      </c>
      <c r="AM100" s="108"/>
      <c r="AN100" s="108"/>
      <c r="AO100" s="108"/>
      <c r="AP100" s="109">
        <f>IF(R100/(AD100+0.00001)*100&gt;10000,0,R100/(AD100+0.00001)*100)</f>
        <v>108.04965221139413</v>
      </c>
      <c r="AQ100" s="109"/>
      <c r="AR100" s="109"/>
      <c r="AS100" s="109"/>
      <c r="AT100" s="110"/>
    </row>
    <row r="101" spans="1:46" ht="15.75" x14ac:dyDescent="0.25">
      <c r="A101" s="52"/>
      <c r="B101" s="52"/>
      <c r="C101" s="52"/>
      <c r="D101" s="53"/>
      <c r="E101" s="53"/>
      <c r="F101" s="53"/>
      <c r="G101" s="53"/>
      <c r="H101" s="53"/>
      <c r="I101" s="53"/>
      <c r="J101" s="53"/>
      <c r="K101" s="53"/>
      <c r="L101" s="53"/>
      <c r="R101" s="111">
        <f>IF(R100-AD100&lt;0,0,R100-AD100)</f>
        <v>68925.63004999992</v>
      </c>
      <c r="S101" s="111"/>
      <c r="T101" s="111"/>
      <c r="U101" s="111"/>
      <c r="V101" s="111"/>
      <c r="W101" s="111"/>
      <c r="X101" s="111"/>
      <c r="Y101" s="111"/>
      <c r="Z101" s="112"/>
      <c r="AA101" s="112"/>
      <c r="AB101" s="112"/>
      <c r="AC101" s="112"/>
      <c r="AD101" s="111">
        <f>IF(AD100-R100&lt;0,0,AD100-R100)</f>
        <v>0</v>
      </c>
      <c r="AE101" s="111"/>
      <c r="AF101" s="111"/>
      <c r="AG101" s="111"/>
      <c r="AH101" s="111"/>
      <c r="AI101" s="111"/>
      <c r="AJ101" s="111"/>
      <c r="AK101" s="111"/>
      <c r="AP101" s="113" t="str">
        <f>IF(AP100&gt;100,"POVEĆANJE","SMANJENJE")</f>
        <v>POVEĆANJE</v>
      </c>
      <c r="AQ101" s="114"/>
      <c r="AR101" s="115"/>
      <c r="AS101" s="115"/>
      <c r="AT101" s="115"/>
    </row>
    <row r="102" spans="1:46" ht="15.75" x14ac:dyDescent="0.25">
      <c r="A102" s="52"/>
      <c r="B102" s="52"/>
      <c r="C102" s="52"/>
      <c r="D102" s="53"/>
      <c r="E102" s="53"/>
      <c r="F102" s="53"/>
      <c r="G102" s="53"/>
      <c r="H102" s="53"/>
      <c r="I102" s="53"/>
      <c r="J102" s="53"/>
      <c r="K102" s="53"/>
      <c r="L102" s="53"/>
      <c r="AP102" s="116">
        <f>ROUND(IF(AP100&gt;100,AP100-100,100-AP100),1)</f>
        <v>8</v>
      </c>
      <c r="AQ102" s="116"/>
      <c r="AR102" s="116"/>
      <c r="AS102" s="116"/>
      <c r="AT102" s="116"/>
    </row>
    <row r="103" spans="1:46" ht="15.75" x14ac:dyDescent="0.25">
      <c r="A103" s="48" t="str">
        <f>"Uporedni pregled ukupnog prihoda "&amp;[1]UnosPod!P6&amp;" i "&amp;[1]UnosPod!U1-1&amp;".g."</f>
        <v>Uporedni pregled ukupnog prihoda 2011. i 2010.g.</v>
      </c>
      <c r="B103" s="52"/>
      <c r="C103" s="52"/>
      <c r="D103" s="53"/>
      <c r="E103" s="53"/>
      <c r="F103" s="53"/>
      <c r="G103" s="53"/>
      <c r="H103" s="53"/>
      <c r="I103" s="53"/>
      <c r="J103" s="53"/>
      <c r="K103" s="53"/>
      <c r="L103" s="53"/>
      <c r="Y103" s="48" t="str">
        <f>"Pregled strukture ukupnog prihoda "&amp;[1]UnosPod!P6&amp;"godine"</f>
        <v>Pregled strukture ukupnog prihoda 2011.godine</v>
      </c>
      <c r="Z103" s="48"/>
    </row>
    <row r="104" spans="1:46" ht="15.75" x14ac:dyDescent="0.25">
      <c r="A104" s="52"/>
      <c r="B104" s="52"/>
      <c r="C104" s="52"/>
      <c r="D104" s="53"/>
      <c r="E104" s="53"/>
      <c r="F104" s="53"/>
      <c r="G104" s="53"/>
      <c r="H104" s="53"/>
      <c r="I104" s="53"/>
      <c r="J104" s="53"/>
      <c r="K104" s="53"/>
      <c r="L104" s="53"/>
    </row>
    <row r="105" spans="1:46" ht="15.75" x14ac:dyDescent="0.25">
      <c r="A105" s="52"/>
      <c r="B105" s="52"/>
      <c r="C105" s="52"/>
      <c r="D105" s="53"/>
      <c r="E105" s="53"/>
      <c r="F105" s="53"/>
      <c r="G105" s="53"/>
      <c r="H105" s="53"/>
      <c r="I105" s="53"/>
      <c r="J105" s="53"/>
      <c r="K105" s="53"/>
      <c r="L105" s="53"/>
      <c r="AJ105" t="str">
        <f>[1]UnosPod!P6</f>
        <v>2011.</v>
      </c>
      <c r="AK105">
        <f>[1]UnosPod!U1-1</f>
        <v>2010</v>
      </c>
    </row>
    <row r="106" spans="1:46" ht="15.75" x14ac:dyDescent="0.25">
      <c r="A106" s="52"/>
      <c r="B106" s="52"/>
      <c r="C106" s="52"/>
      <c r="D106" s="53"/>
      <c r="E106" s="53"/>
      <c r="F106" s="53"/>
      <c r="G106" s="53"/>
      <c r="H106" s="53"/>
      <c r="I106" s="53"/>
      <c r="J106" s="53"/>
      <c r="K106" s="53"/>
      <c r="L106" s="53"/>
      <c r="AI106" t="s">
        <v>39</v>
      </c>
      <c r="AJ106" s="117">
        <f>R100</f>
        <v>925181.63004999992</v>
      </c>
      <c r="AK106" s="117">
        <f>AD100</f>
        <v>856256</v>
      </c>
    </row>
    <row r="107" spans="1:46" ht="15.75" x14ac:dyDescent="0.25">
      <c r="A107" s="52"/>
      <c r="B107" s="52"/>
      <c r="C107" s="52"/>
      <c r="D107" s="53"/>
      <c r="E107" s="53"/>
      <c r="F107" s="53"/>
      <c r="G107" s="53"/>
      <c r="H107" s="53"/>
      <c r="I107" s="53"/>
      <c r="J107" s="53"/>
      <c r="K107" s="53"/>
      <c r="L107" s="53"/>
    </row>
    <row r="108" spans="1:46" ht="15.75" x14ac:dyDescent="0.25">
      <c r="A108" s="52"/>
      <c r="B108" s="52"/>
      <c r="C108" s="52"/>
      <c r="D108" s="53"/>
      <c r="E108" s="53"/>
      <c r="F108" s="53"/>
      <c r="G108" s="53"/>
      <c r="H108" s="53"/>
      <c r="I108" s="53"/>
      <c r="J108" s="53"/>
      <c r="K108" s="53"/>
      <c r="L108" s="53"/>
    </row>
    <row r="109" spans="1:46" ht="15.75" x14ac:dyDescent="0.25">
      <c r="A109" s="52"/>
      <c r="B109" s="52"/>
      <c r="C109" s="52"/>
      <c r="D109" s="53"/>
      <c r="E109" s="53"/>
      <c r="F109" s="53"/>
      <c r="G109" s="53"/>
      <c r="H109" s="53"/>
      <c r="I109" s="53"/>
      <c r="J109" s="53"/>
      <c r="K109" s="53"/>
      <c r="L109" s="53"/>
      <c r="AI109" s="118" t="s">
        <v>40</v>
      </c>
      <c r="AJ109" s="117">
        <f>R97</f>
        <v>844768</v>
      </c>
    </row>
    <row r="110" spans="1:46" ht="15.75" x14ac:dyDescent="0.25">
      <c r="A110" s="52"/>
      <c r="B110" s="52"/>
      <c r="C110" s="52"/>
      <c r="D110" s="53"/>
      <c r="E110" s="53"/>
      <c r="F110" s="53"/>
      <c r="G110" s="53"/>
      <c r="H110" s="53"/>
      <c r="I110" s="53"/>
      <c r="J110" s="53"/>
      <c r="K110" s="53"/>
      <c r="L110" s="53"/>
      <c r="AI110" s="118" t="s">
        <v>41</v>
      </c>
      <c r="AJ110" s="117">
        <f>R98</f>
        <v>56168</v>
      </c>
    </row>
    <row r="111" spans="1:46" ht="15.75" x14ac:dyDescent="0.25">
      <c r="A111" s="52"/>
      <c r="B111" s="52"/>
      <c r="C111" s="52"/>
      <c r="D111" s="53"/>
      <c r="E111" s="53"/>
      <c r="F111" s="53"/>
      <c r="G111" s="53"/>
      <c r="H111" s="53"/>
      <c r="I111" s="53"/>
      <c r="J111" s="53"/>
      <c r="K111" s="53"/>
      <c r="L111" s="53"/>
      <c r="AI111" s="118" t="s">
        <v>42</v>
      </c>
      <c r="AJ111" s="117">
        <f>R99</f>
        <v>24245.63004999992</v>
      </c>
    </row>
    <row r="112" spans="1:46" ht="15.75" x14ac:dyDescent="0.25">
      <c r="A112" s="52"/>
      <c r="B112" s="52"/>
      <c r="C112" s="52"/>
      <c r="D112" s="53"/>
      <c r="E112" s="53"/>
      <c r="F112" s="53"/>
      <c r="G112" s="53"/>
      <c r="H112" s="53"/>
      <c r="I112" s="53"/>
      <c r="J112" s="53"/>
      <c r="K112" s="53"/>
      <c r="L112" s="53"/>
    </row>
    <row r="113" spans="1:46" ht="15.75" x14ac:dyDescent="0.25">
      <c r="A113" s="52"/>
      <c r="B113" s="52"/>
      <c r="C113" s="52"/>
      <c r="D113" s="53"/>
      <c r="E113" s="53"/>
      <c r="F113" s="53"/>
      <c r="G113" s="53"/>
      <c r="H113" s="53"/>
      <c r="I113" s="53"/>
      <c r="J113" s="53"/>
      <c r="K113" s="53"/>
      <c r="L113" s="53"/>
    </row>
    <row r="114" spans="1:46" ht="15.75" x14ac:dyDescent="0.25">
      <c r="A114" s="52"/>
      <c r="B114" s="52"/>
      <c r="C114" s="52"/>
      <c r="D114" s="53"/>
      <c r="E114" s="53"/>
      <c r="F114" s="53"/>
      <c r="G114" s="53"/>
      <c r="H114" s="53"/>
      <c r="I114" s="53"/>
      <c r="J114" s="53"/>
      <c r="K114" s="53"/>
      <c r="L114" s="53"/>
    </row>
    <row r="115" spans="1:46" ht="15.75" x14ac:dyDescent="0.25">
      <c r="A115" s="52"/>
      <c r="B115" s="52"/>
      <c r="C115" s="52"/>
      <c r="D115" s="53"/>
      <c r="E115" s="53"/>
      <c r="F115" s="53"/>
      <c r="G115" s="53"/>
      <c r="H115" s="53"/>
      <c r="I115" s="53"/>
      <c r="J115" s="53"/>
      <c r="K115" s="53"/>
      <c r="L115" s="53"/>
    </row>
    <row r="116" spans="1:46" ht="15.75" x14ac:dyDescent="0.25">
      <c r="A116" s="52"/>
      <c r="B116" s="52"/>
      <c r="C116" s="52"/>
      <c r="D116" s="53"/>
      <c r="E116" s="53"/>
      <c r="F116" s="53"/>
      <c r="G116" s="53"/>
      <c r="H116" s="53"/>
      <c r="I116" s="53"/>
      <c r="J116" s="53"/>
      <c r="K116" s="53"/>
      <c r="L116" s="53"/>
    </row>
    <row r="117" spans="1:46" ht="15.75" x14ac:dyDescent="0.25">
      <c r="A117" s="52"/>
      <c r="B117" s="52"/>
      <c r="C117" s="52"/>
      <c r="D117" s="53"/>
      <c r="E117" s="53"/>
      <c r="F117" s="53"/>
      <c r="G117" s="53"/>
      <c r="H117" s="53"/>
      <c r="I117" s="53"/>
      <c r="J117" s="53"/>
      <c r="K117" s="53"/>
      <c r="L117" s="53"/>
    </row>
    <row r="118" spans="1:46" ht="15.75" x14ac:dyDescent="0.25">
      <c r="A118" s="52"/>
      <c r="B118" s="52"/>
      <c r="C118" s="52"/>
      <c r="D118" s="53"/>
      <c r="E118" s="53"/>
      <c r="F118" s="53"/>
      <c r="G118" s="53"/>
      <c r="H118" s="53"/>
      <c r="I118" s="53"/>
      <c r="J118" s="53"/>
      <c r="K118" s="53"/>
      <c r="L118" s="53"/>
    </row>
    <row r="119" spans="1:46" ht="15.75" x14ac:dyDescent="0.25">
      <c r="A119" s="52"/>
      <c r="B119" s="52"/>
      <c r="C119" s="52"/>
      <c r="D119" s="53"/>
      <c r="E119" s="53"/>
      <c r="F119" s="53"/>
      <c r="G119" s="53"/>
      <c r="H119" s="53"/>
      <c r="I119" s="53"/>
      <c r="J119" s="53"/>
      <c r="K119" s="53"/>
      <c r="L119" s="53"/>
    </row>
    <row r="120" spans="1:46" x14ac:dyDescent="0.25">
      <c r="A120" s="50"/>
      <c r="B120" s="50" t="s">
        <v>43</v>
      </c>
      <c r="D120" s="48"/>
      <c r="E120" s="48"/>
      <c r="F120" s="48"/>
      <c r="G120" s="48"/>
      <c r="H120" s="48"/>
      <c r="I120" s="48"/>
      <c r="J120" s="48"/>
      <c r="K120" s="48"/>
      <c r="L120" s="48"/>
      <c r="M120" s="49"/>
      <c r="N120" s="49"/>
      <c r="O120" s="49"/>
      <c r="P120" s="49"/>
    </row>
    <row r="121" spans="1:46" x14ac:dyDescent="0.25">
      <c r="A121" s="47" t="s">
        <v>44</v>
      </c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</row>
    <row r="122" spans="1:46" x14ac:dyDescent="0.25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</row>
    <row r="123" spans="1:46" x14ac:dyDescent="0.25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</row>
    <row r="124" spans="1:46" x14ac:dyDescent="0.25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</row>
    <row r="125" spans="1:46" x14ac:dyDescent="0.2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</row>
    <row r="126" spans="1:46" x14ac:dyDescent="0.25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</row>
    <row r="127" spans="1:46" x14ac:dyDescent="0.25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</row>
    <row r="128" spans="1:46" x14ac:dyDescent="0.25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</row>
    <row r="129" spans="1:46" x14ac:dyDescent="0.25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</row>
    <row r="130" spans="1:46" x14ac:dyDescent="0.25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</row>
    <row r="131" spans="1:46" ht="15.75" x14ac:dyDescent="0.25">
      <c r="A131" s="52"/>
      <c r="B131" s="52"/>
      <c r="C131" s="52"/>
      <c r="D131" s="53"/>
      <c r="E131" s="53"/>
      <c r="F131" s="53"/>
      <c r="G131" s="53"/>
      <c r="H131" s="53"/>
      <c r="I131" s="53"/>
      <c r="J131" s="53"/>
      <c r="K131" s="53"/>
      <c r="L131" s="53"/>
    </row>
    <row r="132" spans="1:46" x14ac:dyDescent="0.25">
      <c r="A132" s="48"/>
      <c r="C132" s="48"/>
      <c r="D132" s="119"/>
      <c r="E132" s="119"/>
      <c r="F132" s="119"/>
      <c r="G132" s="119"/>
      <c r="H132" s="119"/>
      <c r="I132" s="119"/>
      <c r="J132" s="119"/>
      <c r="K132" s="119"/>
      <c r="L132" s="119"/>
      <c r="M132" s="49"/>
      <c r="N132" s="49"/>
      <c r="O132" s="49"/>
      <c r="P132" s="49"/>
    </row>
    <row r="133" spans="1:46" x14ac:dyDescent="0.25">
      <c r="A133" s="49" t="str">
        <f>"Ostvareni ukupni rashodi u obračunskom periodu "&amp;[1]UnosPod!P6&amp;"godini, iznose: "&amp;ROUND([1]Zabljeske!R143,0)&amp;" KM, što je u odnosu na"</f>
        <v>Ostvareni ukupni rashodi u obračunskom periodu 2011.godini, iznose: 593694 KM, što je u odnosu na</v>
      </c>
      <c r="C133" s="48"/>
      <c r="D133" s="119"/>
      <c r="E133" s="119"/>
      <c r="F133" s="119"/>
      <c r="G133" s="119"/>
      <c r="H133" s="119"/>
      <c r="I133" s="119"/>
      <c r="J133" s="119"/>
      <c r="K133" s="119"/>
      <c r="L133" s="119"/>
      <c r="M133" s="49"/>
      <c r="N133" s="49"/>
      <c r="O133" s="49"/>
      <c r="P133" s="49"/>
    </row>
    <row r="134" spans="1:46" x14ac:dyDescent="0.25">
      <c r="A134" s="49" t="str">
        <f>"isti period prethodne godine, "&amp;AP144&amp;" za "&amp;ROUND(R144+AD144,0)&amp;" KM ili "&amp;ROUND(AP145,1)&amp;" %."</f>
        <v>isti period prethodne godine, POVEĆANJE za 17681 KM ili 3,1 %.</v>
      </c>
      <c r="C134" s="48"/>
      <c r="D134" s="119"/>
      <c r="E134" s="119"/>
      <c r="F134" s="119"/>
      <c r="G134" s="119"/>
      <c r="H134" s="119"/>
      <c r="I134" s="119"/>
      <c r="J134" s="119"/>
      <c r="K134" s="119"/>
      <c r="L134" s="119"/>
      <c r="M134" s="49"/>
      <c r="N134" s="49"/>
      <c r="O134" s="49"/>
      <c r="P134" s="49"/>
    </row>
    <row r="135" spans="1:46" x14ac:dyDescent="0.25">
      <c r="A135" s="48"/>
      <c r="C135" s="48"/>
      <c r="D135" s="119"/>
      <c r="E135" s="119"/>
      <c r="F135" s="119"/>
      <c r="G135" s="119"/>
      <c r="H135" s="119"/>
      <c r="I135" s="119"/>
      <c r="J135" s="119"/>
      <c r="K135" s="119"/>
      <c r="L135" s="119"/>
      <c r="M135" s="49"/>
      <c r="N135" s="49"/>
      <c r="O135" s="49"/>
      <c r="P135" s="49"/>
    </row>
    <row r="136" spans="1:46" ht="15.75" x14ac:dyDescent="0.25">
      <c r="A136" s="48" t="s">
        <v>45</v>
      </c>
      <c r="C136" s="52"/>
      <c r="D136" s="53"/>
      <c r="E136" s="53"/>
      <c r="F136" s="53"/>
      <c r="G136" s="53"/>
      <c r="H136" s="53"/>
      <c r="I136" s="53"/>
      <c r="J136" s="53"/>
      <c r="K136" s="53"/>
      <c r="L136" s="53"/>
    </row>
    <row r="137" spans="1:46" ht="18.75" customHeight="1" x14ac:dyDescent="0.25">
      <c r="A137" s="54" t="s">
        <v>26</v>
      </c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120" t="s">
        <v>27</v>
      </c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2"/>
      <c r="AD137" s="56" t="s">
        <v>28</v>
      </c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7" t="s">
        <v>29</v>
      </c>
      <c r="AQ137" s="57"/>
      <c r="AR137" s="57"/>
      <c r="AS137" s="57"/>
      <c r="AT137" s="58"/>
    </row>
    <row r="138" spans="1:46" ht="18.75" customHeight="1" x14ac:dyDescent="0.25">
      <c r="A138" s="59" t="s">
        <v>30</v>
      </c>
      <c r="B138" s="60" t="s">
        <v>31</v>
      </c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1" t="s">
        <v>32</v>
      </c>
      <c r="S138" s="61"/>
      <c r="T138" s="61"/>
      <c r="U138" s="61"/>
      <c r="V138" s="61"/>
      <c r="W138" s="61"/>
      <c r="X138" s="61"/>
      <c r="Y138" s="61"/>
      <c r="Z138" s="62" t="s">
        <v>33</v>
      </c>
      <c r="AA138" s="62"/>
      <c r="AB138" s="62"/>
      <c r="AC138" s="62"/>
      <c r="AD138" s="61" t="s">
        <v>32</v>
      </c>
      <c r="AE138" s="61"/>
      <c r="AF138" s="61"/>
      <c r="AG138" s="61"/>
      <c r="AH138" s="61"/>
      <c r="AI138" s="61"/>
      <c r="AJ138" s="61"/>
      <c r="AK138" s="61"/>
      <c r="AL138" s="62" t="s">
        <v>33</v>
      </c>
      <c r="AM138" s="62"/>
      <c r="AN138" s="62"/>
      <c r="AO138" s="62"/>
      <c r="AP138" s="63" t="s">
        <v>34</v>
      </c>
      <c r="AQ138" s="63"/>
      <c r="AR138" s="63"/>
      <c r="AS138" s="63"/>
      <c r="AT138" s="64"/>
    </row>
    <row r="139" spans="1:46" ht="15" customHeight="1" x14ac:dyDescent="0.25">
      <c r="A139" s="65">
        <v>0</v>
      </c>
      <c r="B139" s="66">
        <v>1</v>
      </c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7">
        <v>2</v>
      </c>
      <c r="S139" s="67"/>
      <c r="T139" s="67"/>
      <c r="U139" s="67"/>
      <c r="V139" s="67"/>
      <c r="W139" s="67"/>
      <c r="X139" s="67"/>
      <c r="Y139" s="67"/>
      <c r="Z139" s="67">
        <v>3</v>
      </c>
      <c r="AA139" s="67"/>
      <c r="AB139" s="67"/>
      <c r="AC139" s="67"/>
      <c r="AD139" s="67">
        <v>4</v>
      </c>
      <c r="AE139" s="67"/>
      <c r="AF139" s="67"/>
      <c r="AG139" s="67"/>
      <c r="AH139" s="67"/>
      <c r="AI139" s="67"/>
      <c r="AJ139" s="67"/>
      <c r="AK139" s="67"/>
      <c r="AL139" s="67">
        <v>5</v>
      </c>
      <c r="AM139" s="67"/>
      <c r="AN139" s="67"/>
      <c r="AO139" s="67"/>
      <c r="AP139" s="67">
        <v>6</v>
      </c>
      <c r="AQ139" s="67"/>
      <c r="AR139" s="67"/>
      <c r="AS139" s="67"/>
      <c r="AT139" s="68"/>
    </row>
    <row r="140" spans="1:46" ht="21" customHeight="1" x14ac:dyDescent="0.25">
      <c r="A140" s="69">
        <v>1</v>
      </c>
      <c r="B140" s="70" t="s">
        <v>46</v>
      </c>
      <c r="C140" s="71"/>
      <c r="D140" s="71"/>
      <c r="E140" s="71"/>
      <c r="F140" s="71"/>
      <c r="G140" s="71"/>
      <c r="H140" s="71"/>
      <c r="I140" s="71"/>
      <c r="J140" s="71"/>
      <c r="K140" s="72"/>
      <c r="L140" s="72"/>
      <c r="M140" s="72"/>
      <c r="N140" s="72"/>
      <c r="O140" s="72"/>
      <c r="P140" s="73"/>
      <c r="Q140" s="74"/>
      <c r="R140" s="75">
        <f>[1]B.Uspjeha!AG38</f>
        <v>541325</v>
      </c>
      <c r="S140" s="75"/>
      <c r="T140" s="75"/>
      <c r="U140" s="75"/>
      <c r="V140" s="75"/>
      <c r="W140" s="75"/>
      <c r="X140" s="75"/>
      <c r="Y140" s="75"/>
      <c r="Z140" s="76">
        <f>R140/R143*100</f>
        <v>91.179125947036681</v>
      </c>
      <c r="AA140" s="76"/>
      <c r="AB140" s="76"/>
      <c r="AC140" s="76"/>
      <c r="AD140" s="75">
        <f>[1]B.Uspjeha!AO38</f>
        <v>572362</v>
      </c>
      <c r="AE140" s="75"/>
      <c r="AF140" s="75"/>
      <c r="AG140" s="75"/>
      <c r="AH140" s="75"/>
      <c r="AI140" s="75"/>
      <c r="AJ140" s="75"/>
      <c r="AK140" s="75"/>
      <c r="AL140" s="77">
        <f>AD140/AD143*100</f>
        <v>99.366160138746878</v>
      </c>
      <c r="AM140" s="77"/>
      <c r="AN140" s="77"/>
      <c r="AO140" s="77"/>
      <c r="AP140" s="78">
        <f>IF(R140/(AD140+0.00001)*100&gt;10000,0,R140/(AD140+0.00001)*100)</f>
        <v>94.57738284347009</v>
      </c>
      <c r="AQ140" s="78"/>
      <c r="AR140" s="78"/>
      <c r="AS140" s="78"/>
      <c r="AT140" s="79"/>
    </row>
    <row r="141" spans="1:46" ht="21" customHeight="1" x14ac:dyDescent="0.25">
      <c r="A141" s="80">
        <v>2</v>
      </c>
      <c r="B141" s="81" t="s">
        <v>47</v>
      </c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3"/>
      <c r="N141" s="83"/>
      <c r="O141" s="83"/>
      <c r="P141" s="84"/>
      <c r="Q141" s="85"/>
      <c r="R141" s="86">
        <f>[1]B.Uspjeha!AG64</f>
        <v>603</v>
      </c>
      <c r="S141" s="86"/>
      <c r="T141" s="86"/>
      <c r="U141" s="86"/>
      <c r="V141" s="86"/>
      <c r="W141" s="86"/>
      <c r="X141" s="86"/>
      <c r="Y141" s="86"/>
      <c r="Z141" s="87">
        <f>R141/R143*100</f>
        <v>0.10156747415335174</v>
      </c>
      <c r="AA141" s="87"/>
      <c r="AB141" s="87"/>
      <c r="AC141" s="87"/>
      <c r="AD141" s="86">
        <f>[1]B.Uspjeha!AO64</f>
        <v>2598</v>
      </c>
      <c r="AE141" s="86"/>
      <c r="AF141" s="86"/>
      <c r="AG141" s="86"/>
      <c r="AH141" s="86"/>
      <c r="AI141" s="86"/>
      <c r="AJ141" s="86"/>
      <c r="AK141" s="86"/>
      <c r="AL141" s="88">
        <f>AD141/AD143*100</f>
        <v>0.45103148713657498</v>
      </c>
      <c r="AM141" s="88"/>
      <c r="AN141" s="88"/>
      <c r="AO141" s="88"/>
      <c r="AP141" s="89">
        <f>IF(R141/(AD141+0.00001)*100&gt;10000,0,R141/(AD141+0.00001)*100)</f>
        <v>23.210161573478977</v>
      </c>
      <c r="AQ141" s="89"/>
      <c r="AR141" s="89"/>
      <c r="AS141" s="89"/>
      <c r="AT141" s="90"/>
    </row>
    <row r="142" spans="1:46" ht="21" customHeight="1" x14ac:dyDescent="0.25">
      <c r="A142" s="91">
        <v>3</v>
      </c>
      <c r="B142" s="92" t="s">
        <v>48</v>
      </c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4"/>
      <c r="N142" s="94"/>
      <c r="O142" s="94"/>
      <c r="P142" s="95"/>
      <c r="Q142" s="96"/>
      <c r="R142" s="97">
        <f>R143-R140-R141</f>
        <v>51766</v>
      </c>
      <c r="S142" s="97"/>
      <c r="T142" s="97"/>
      <c r="U142" s="97"/>
      <c r="V142" s="97"/>
      <c r="W142" s="97"/>
      <c r="X142" s="97"/>
      <c r="Y142" s="97"/>
      <c r="Z142" s="98">
        <f>R142/R143*100</f>
        <v>8.7193065788099595</v>
      </c>
      <c r="AA142" s="98"/>
      <c r="AB142" s="98"/>
      <c r="AC142" s="98"/>
      <c r="AD142" s="97">
        <f>AD143-AD140-AD141</f>
        <v>1053</v>
      </c>
      <c r="AE142" s="97"/>
      <c r="AF142" s="97"/>
      <c r="AG142" s="97"/>
      <c r="AH142" s="97"/>
      <c r="AI142" s="97"/>
      <c r="AJ142" s="97"/>
      <c r="AK142" s="97"/>
      <c r="AL142" s="99">
        <f>AD142/AD143*100</f>
        <v>0.1828083741165564</v>
      </c>
      <c r="AM142" s="99"/>
      <c r="AN142" s="99"/>
      <c r="AO142" s="99"/>
      <c r="AP142" s="100">
        <f>IF(R142/(AD142+0.00001)*100&gt;10000,0,R142/(AD142+0.00001)*100)</f>
        <v>4916.0493360299206</v>
      </c>
      <c r="AQ142" s="100"/>
      <c r="AR142" s="100"/>
      <c r="AS142" s="100"/>
      <c r="AT142" s="101"/>
    </row>
    <row r="143" spans="1:46" ht="21" customHeight="1" x14ac:dyDescent="0.25">
      <c r="A143" s="102">
        <v>4</v>
      </c>
      <c r="B143" s="103" t="s">
        <v>49</v>
      </c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5"/>
      <c r="N143" s="105"/>
      <c r="O143" s="105"/>
      <c r="P143" s="105"/>
      <c r="Q143" s="106"/>
      <c r="R143" s="107">
        <f>[1]UnosPod!F192</f>
        <v>593694</v>
      </c>
      <c r="S143" s="107"/>
      <c r="T143" s="107"/>
      <c r="U143" s="107"/>
      <c r="V143" s="107"/>
      <c r="W143" s="107"/>
      <c r="X143" s="107"/>
      <c r="Y143" s="107"/>
      <c r="Z143" s="108">
        <f>R143/R143*100</f>
        <v>100</v>
      </c>
      <c r="AA143" s="108"/>
      <c r="AB143" s="108"/>
      <c r="AC143" s="108"/>
      <c r="AD143" s="107">
        <f>[1]UnosPod!Q192</f>
        <v>576013</v>
      </c>
      <c r="AE143" s="107"/>
      <c r="AF143" s="107"/>
      <c r="AG143" s="107"/>
      <c r="AH143" s="107"/>
      <c r="AI143" s="107"/>
      <c r="AJ143" s="107"/>
      <c r="AK143" s="107"/>
      <c r="AL143" s="108">
        <f>AD143/AD143*100</f>
        <v>100</v>
      </c>
      <c r="AM143" s="108"/>
      <c r="AN143" s="108"/>
      <c r="AO143" s="108"/>
      <c r="AP143" s="109">
        <f>IF(R143/(AD143+0.00001)*100&gt;10000,0,R143/(AD143+0.00001)*100)</f>
        <v>103.06954877575561</v>
      </c>
      <c r="AQ143" s="109"/>
      <c r="AR143" s="109"/>
      <c r="AS143" s="109"/>
      <c r="AT143" s="110"/>
    </row>
    <row r="144" spans="1:46" x14ac:dyDescent="0.25">
      <c r="A144" s="48"/>
      <c r="B144" s="48"/>
      <c r="C144" s="48"/>
      <c r="D144" s="119"/>
      <c r="E144" s="119"/>
      <c r="F144" s="119"/>
      <c r="G144" s="119"/>
      <c r="H144" s="119"/>
      <c r="I144" s="119"/>
      <c r="J144" s="119"/>
      <c r="K144" s="119"/>
      <c r="L144" s="119"/>
      <c r="M144" s="49"/>
      <c r="N144" s="49"/>
      <c r="O144" s="49"/>
      <c r="P144" s="49"/>
      <c r="R144" s="111">
        <f>IF(R143-AD143&lt;0,0,R143-AD143)</f>
        <v>17681</v>
      </c>
      <c r="S144" s="111"/>
      <c r="T144" s="111"/>
      <c r="U144" s="111"/>
      <c r="V144" s="111"/>
      <c r="W144" s="111"/>
      <c r="X144" s="111"/>
      <c r="Y144" s="111"/>
      <c r="Z144" s="112"/>
      <c r="AA144" s="112"/>
      <c r="AB144" s="112"/>
      <c r="AC144" s="112"/>
      <c r="AD144" s="111">
        <f>IF(AD143-R143&lt;0,0,AD143-R143)</f>
        <v>0</v>
      </c>
      <c r="AE144" s="111"/>
      <c r="AF144" s="111"/>
      <c r="AG144" s="111"/>
      <c r="AH144" s="111"/>
      <c r="AI144" s="111"/>
      <c r="AJ144" s="111"/>
      <c r="AK144" s="111"/>
      <c r="AP144" s="113" t="str">
        <f>IF(AP143&gt;100,"POVEĆANJE","SMANJENJE")</f>
        <v>POVEĆANJE</v>
      </c>
      <c r="AQ144" s="114"/>
      <c r="AR144" s="115"/>
      <c r="AS144" s="115"/>
      <c r="AT144" s="115"/>
    </row>
    <row r="145" spans="1:46" x14ac:dyDescent="0.25">
      <c r="A145" s="48"/>
      <c r="B145" s="48"/>
      <c r="C145" s="48"/>
      <c r="D145" s="119"/>
      <c r="E145" s="119"/>
      <c r="F145" s="119"/>
      <c r="G145" s="119"/>
      <c r="H145" s="119"/>
      <c r="I145" s="119"/>
      <c r="J145" s="119"/>
      <c r="K145" s="119"/>
      <c r="L145" s="119"/>
      <c r="M145" s="49"/>
      <c r="N145" s="49"/>
      <c r="O145" s="49"/>
      <c r="P145" s="49"/>
      <c r="AP145" s="116">
        <f>ROUND(IF(AP143&gt;100,AP143-100,100-AP143),1)</f>
        <v>3.1</v>
      </c>
      <c r="AQ145" s="116"/>
      <c r="AR145" s="116"/>
      <c r="AS145" s="116"/>
      <c r="AT145" s="116"/>
    </row>
    <row r="146" spans="1:46" x14ac:dyDescent="0.25">
      <c r="A146" s="48"/>
      <c r="B146" s="48"/>
      <c r="C146" s="48"/>
      <c r="D146" s="119"/>
      <c r="E146" s="119"/>
      <c r="F146" s="119"/>
      <c r="G146" s="119"/>
      <c r="H146" s="119"/>
      <c r="I146" s="119"/>
      <c r="J146" s="119"/>
      <c r="K146" s="119"/>
      <c r="L146" s="119"/>
      <c r="M146" s="49"/>
      <c r="N146" s="49"/>
      <c r="O146" s="49"/>
      <c r="P146" s="49"/>
      <c r="AP146" s="123"/>
      <c r="AQ146" s="123"/>
      <c r="AR146" s="123"/>
      <c r="AS146" s="123"/>
      <c r="AT146" s="123"/>
    </row>
    <row r="147" spans="1:46" x14ac:dyDescent="0.25">
      <c r="A147" s="48"/>
      <c r="B147" s="48"/>
      <c r="C147" s="48"/>
      <c r="D147" s="119"/>
      <c r="E147" s="119"/>
      <c r="F147" s="119"/>
      <c r="G147" s="119"/>
      <c r="H147" s="119"/>
      <c r="I147" s="119"/>
      <c r="J147" s="119"/>
      <c r="K147" s="119"/>
      <c r="L147" s="119"/>
      <c r="M147" s="49"/>
      <c r="N147" s="49"/>
      <c r="O147" s="49"/>
      <c r="P147" s="49"/>
      <c r="AP147" s="123"/>
      <c r="AQ147" s="123"/>
      <c r="AR147" s="123"/>
      <c r="AS147" s="123"/>
      <c r="AT147" s="123"/>
    </row>
    <row r="148" spans="1:46" ht="15.75" x14ac:dyDescent="0.25">
      <c r="A148" s="48" t="str">
        <f>"Uporedni pregled rashoda "&amp;[1]UnosPod!P6&amp;" i "&amp;[1]UnosPod!U1-1&amp;".g."</f>
        <v>Uporedni pregled rashoda 2011. i 2010.g.</v>
      </c>
      <c r="B148" s="52"/>
      <c r="C148" s="52"/>
      <c r="D148" s="53"/>
      <c r="E148" s="53"/>
      <c r="F148" s="53"/>
      <c r="G148" s="53"/>
      <c r="H148" s="53"/>
      <c r="I148" s="53"/>
      <c r="J148" s="53"/>
      <c r="K148" s="53"/>
      <c r="L148" s="53"/>
      <c r="Y148" s="48" t="str">
        <f>"Pregled strukture ukupnih rashoda  "&amp;[1]UnosPod!P6&amp;"godine"</f>
        <v>Pregled strukture ukupnih rashoda  2011.godine</v>
      </c>
      <c r="Z148" s="48"/>
    </row>
    <row r="149" spans="1:46" x14ac:dyDescent="0.25">
      <c r="A149" s="48"/>
      <c r="B149" s="48"/>
      <c r="C149" s="48"/>
      <c r="D149" s="119"/>
      <c r="E149" s="119"/>
      <c r="F149" s="119"/>
      <c r="G149" s="119"/>
      <c r="H149" s="119"/>
      <c r="I149" s="119"/>
      <c r="J149" s="119"/>
      <c r="K149" s="119"/>
      <c r="L149" s="119"/>
      <c r="M149" s="49"/>
      <c r="N149" s="49"/>
      <c r="O149" s="49"/>
      <c r="P149" s="49"/>
      <c r="AP149" s="123"/>
      <c r="AQ149" s="123"/>
      <c r="AR149" s="123"/>
      <c r="AS149" s="123"/>
      <c r="AT149" s="123"/>
    </row>
    <row r="150" spans="1:46" x14ac:dyDescent="0.25">
      <c r="A150" s="48"/>
      <c r="B150" s="48"/>
      <c r="C150" s="48"/>
      <c r="D150" s="119"/>
      <c r="E150" s="119"/>
      <c r="F150" s="119"/>
      <c r="G150" s="119"/>
      <c r="H150" s="119"/>
      <c r="I150" s="119"/>
      <c r="J150" s="119"/>
      <c r="K150" s="119"/>
      <c r="L150" s="119"/>
      <c r="M150" s="49"/>
      <c r="N150" s="49"/>
      <c r="O150" s="49"/>
      <c r="P150" s="49"/>
      <c r="AP150" s="123"/>
      <c r="AQ150" s="123"/>
      <c r="AR150" s="123"/>
      <c r="AS150" s="123"/>
      <c r="AT150" s="123"/>
    </row>
    <row r="151" spans="1:46" x14ac:dyDescent="0.25">
      <c r="A151" s="48"/>
      <c r="B151" s="48"/>
      <c r="C151" s="48"/>
      <c r="D151" s="119"/>
      <c r="E151" s="119"/>
      <c r="F151" s="119"/>
      <c r="G151" s="119"/>
      <c r="H151" s="119"/>
      <c r="I151" s="119"/>
      <c r="J151" s="119"/>
      <c r="K151" s="119"/>
      <c r="L151" s="119"/>
      <c r="M151" s="49"/>
      <c r="N151" s="49"/>
      <c r="O151" s="49"/>
      <c r="P151" s="49"/>
      <c r="AP151" s="123"/>
      <c r="AQ151" s="123"/>
      <c r="AR151" s="123"/>
      <c r="AS151" s="123"/>
      <c r="AT151" s="123"/>
    </row>
    <row r="152" spans="1:46" x14ac:dyDescent="0.25">
      <c r="A152" s="48"/>
      <c r="B152" s="48"/>
      <c r="C152" s="48"/>
      <c r="D152" s="119"/>
      <c r="E152" s="119"/>
      <c r="F152" s="119"/>
      <c r="G152" s="119"/>
      <c r="H152" s="119"/>
      <c r="I152" s="119"/>
      <c r="J152" s="119"/>
      <c r="K152" s="119"/>
      <c r="L152" s="119"/>
      <c r="M152" s="49"/>
      <c r="N152" s="49"/>
      <c r="O152" s="49"/>
      <c r="P152" s="49"/>
      <c r="AI152" t="str">
        <f>[1]UnosPod!P6</f>
        <v>2011.</v>
      </c>
      <c r="AJ152">
        <f>[1]UnosPod!U1-1</f>
        <v>2010</v>
      </c>
      <c r="AP152" s="123"/>
      <c r="AQ152" s="123"/>
      <c r="AR152" s="123"/>
      <c r="AS152" s="123"/>
      <c r="AT152" s="123"/>
    </row>
    <row r="153" spans="1:46" x14ac:dyDescent="0.25">
      <c r="A153" s="48"/>
      <c r="B153" s="48"/>
      <c r="C153" s="48"/>
      <c r="D153" s="119"/>
      <c r="E153" s="119"/>
      <c r="F153" s="119"/>
      <c r="G153" s="119"/>
      <c r="H153" s="119"/>
      <c r="I153" s="119"/>
      <c r="J153" s="119"/>
      <c r="K153" s="119"/>
      <c r="L153" s="119"/>
      <c r="M153" s="49"/>
      <c r="N153" s="49"/>
      <c r="O153" s="49"/>
      <c r="P153" s="49"/>
      <c r="AH153" t="s">
        <v>50</v>
      </c>
      <c r="AI153" s="117">
        <f>R143</f>
        <v>593694</v>
      </c>
      <c r="AJ153" s="117">
        <f>AD143</f>
        <v>576013</v>
      </c>
      <c r="AP153" s="123"/>
      <c r="AQ153" s="123"/>
      <c r="AR153" s="123"/>
      <c r="AS153" s="123"/>
      <c r="AT153" s="123"/>
    </row>
    <row r="154" spans="1:46" x14ac:dyDescent="0.25">
      <c r="A154" s="48"/>
      <c r="B154" s="48"/>
      <c r="C154" s="48"/>
      <c r="D154" s="119"/>
      <c r="E154" s="119"/>
      <c r="F154" s="119"/>
      <c r="G154" s="119"/>
      <c r="H154" s="119"/>
      <c r="I154" s="119"/>
      <c r="J154" s="119"/>
      <c r="K154" s="119"/>
      <c r="L154" s="119"/>
      <c r="M154" s="49"/>
      <c r="N154" s="49"/>
      <c r="O154" s="49"/>
      <c r="P154" s="49"/>
      <c r="AP154" s="123"/>
      <c r="AQ154" s="123"/>
      <c r="AR154" s="123"/>
      <c r="AS154" s="123"/>
      <c r="AT154" s="123"/>
    </row>
    <row r="155" spans="1:46" x14ac:dyDescent="0.25">
      <c r="A155" s="48"/>
      <c r="B155" s="48"/>
      <c r="C155" s="48"/>
      <c r="D155" s="119"/>
      <c r="E155" s="119"/>
      <c r="F155" s="119"/>
      <c r="G155" s="119"/>
      <c r="H155" s="119"/>
      <c r="I155" s="119"/>
      <c r="J155" s="119"/>
      <c r="K155" s="119"/>
      <c r="L155" s="119"/>
      <c r="M155" s="49"/>
      <c r="N155" s="49"/>
      <c r="O155" s="49"/>
      <c r="P155" s="49"/>
      <c r="AP155" s="123"/>
      <c r="AQ155" s="123"/>
      <c r="AR155" s="123"/>
      <c r="AS155" s="123"/>
      <c r="AT155" s="123"/>
    </row>
    <row r="156" spans="1:46" x14ac:dyDescent="0.25">
      <c r="A156" s="48"/>
      <c r="B156" s="48"/>
      <c r="C156" s="48"/>
      <c r="D156" s="119"/>
      <c r="E156" s="119"/>
      <c r="F156" s="119"/>
      <c r="G156" s="119"/>
      <c r="H156" s="119"/>
      <c r="I156" s="119"/>
      <c r="J156" s="119"/>
      <c r="K156" s="119"/>
      <c r="L156" s="119"/>
      <c r="M156" s="49"/>
      <c r="N156" s="49"/>
      <c r="O156" s="49"/>
      <c r="P156" s="49"/>
      <c r="AH156" s="118" t="s">
        <v>40</v>
      </c>
      <c r="AI156" s="117">
        <f>R140</f>
        <v>541325</v>
      </c>
      <c r="AP156" s="123"/>
      <c r="AQ156" s="123"/>
      <c r="AR156" s="123"/>
      <c r="AS156" s="123"/>
      <c r="AT156" s="123"/>
    </row>
    <row r="157" spans="1:46" x14ac:dyDescent="0.25">
      <c r="A157" s="48"/>
      <c r="B157" s="48"/>
      <c r="C157" s="48"/>
      <c r="D157" s="119"/>
      <c r="E157" s="119"/>
      <c r="F157" s="119"/>
      <c r="G157" s="119"/>
      <c r="H157" s="119"/>
      <c r="I157" s="119"/>
      <c r="J157" s="119"/>
      <c r="K157" s="119"/>
      <c r="L157" s="119"/>
      <c r="M157" s="49"/>
      <c r="N157" s="49"/>
      <c r="O157" s="49"/>
      <c r="P157" s="49"/>
      <c r="AH157" s="118" t="s">
        <v>51</v>
      </c>
      <c r="AI157" s="117">
        <f>R141</f>
        <v>603</v>
      </c>
      <c r="AP157" s="123"/>
      <c r="AQ157" s="123"/>
      <c r="AR157" s="123"/>
      <c r="AS157" s="123"/>
      <c r="AT157" s="123"/>
    </row>
    <row r="158" spans="1:46" x14ac:dyDescent="0.25">
      <c r="A158" s="48"/>
      <c r="B158" s="48"/>
      <c r="C158" s="48"/>
      <c r="D158" s="119"/>
      <c r="E158" s="119"/>
      <c r="F158" s="119"/>
      <c r="G158" s="119"/>
      <c r="H158" s="119"/>
      <c r="I158" s="119"/>
      <c r="J158" s="119"/>
      <c r="K158" s="119"/>
      <c r="L158" s="119"/>
      <c r="M158" s="49"/>
      <c r="N158" s="49"/>
      <c r="O158" s="49"/>
      <c r="P158" s="49"/>
      <c r="AH158" s="118" t="s">
        <v>52</v>
      </c>
      <c r="AI158" s="117">
        <f>R142</f>
        <v>51766</v>
      </c>
      <c r="AP158" s="123"/>
      <c r="AQ158" s="123"/>
      <c r="AR158" s="123"/>
      <c r="AS158" s="123"/>
      <c r="AT158" s="123"/>
    </row>
    <row r="159" spans="1:46" x14ac:dyDescent="0.25">
      <c r="A159" s="48"/>
      <c r="B159" s="48"/>
      <c r="C159" s="48"/>
      <c r="D159" s="119"/>
      <c r="E159" s="119"/>
      <c r="F159" s="119"/>
      <c r="G159" s="119"/>
      <c r="H159" s="119"/>
      <c r="I159" s="119"/>
      <c r="J159" s="119"/>
      <c r="K159" s="119"/>
      <c r="L159" s="119"/>
      <c r="M159" s="49"/>
      <c r="N159" s="49"/>
      <c r="O159" s="49"/>
      <c r="P159" s="49"/>
      <c r="AP159" s="123"/>
      <c r="AQ159" s="123"/>
      <c r="AR159" s="123"/>
      <c r="AS159" s="123"/>
      <c r="AT159" s="123"/>
    </row>
    <row r="160" spans="1:46" x14ac:dyDescent="0.25">
      <c r="A160" s="48"/>
      <c r="B160" s="48"/>
      <c r="C160" s="48"/>
      <c r="D160" s="119"/>
      <c r="E160" s="119"/>
      <c r="F160" s="119"/>
      <c r="G160" s="119"/>
      <c r="H160" s="119"/>
      <c r="I160" s="119"/>
      <c r="J160" s="119"/>
      <c r="K160" s="119"/>
      <c r="L160" s="119"/>
      <c r="M160" s="49"/>
      <c r="N160" s="49"/>
      <c r="O160" s="49"/>
      <c r="P160" s="49"/>
      <c r="AP160" s="123"/>
      <c r="AQ160" s="123"/>
      <c r="AR160" s="123"/>
      <c r="AS160" s="123"/>
      <c r="AT160" s="123"/>
    </row>
    <row r="161" spans="1:46" x14ac:dyDescent="0.25">
      <c r="A161" s="48"/>
      <c r="B161" s="48"/>
      <c r="C161" s="48"/>
      <c r="D161" s="119"/>
      <c r="E161" s="119"/>
      <c r="F161" s="119"/>
      <c r="G161" s="119"/>
      <c r="H161" s="119"/>
      <c r="I161" s="119"/>
      <c r="J161" s="119"/>
      <c r="K161" s="119"/>
      <c r="L161" s="119"/>
      <c r="M161" s="49"/>
      <c r="N161" s="49"/>
      <c r="O161" s="49"/>
      <c r="P161" s="49"/>
      <c r="AP161" s="123"/>
      <c r="AQ161" s="123"/>
      <c r="AR161" s="123"/>
      <c r="AS161" s="123"/>
      <c r="AT161" s="123"/>
    </row>
    <row r="162" spans="1:46" x14ac:dyDescent="0.25">
      <c r="A162" s="48"/>
      <c r="B162" s="48"/>
      <c r="C162" s="48"/>
      <c r="D162" s="119"/>
      <c r="E162" s="119"/>
      <c r="F162" s="119"/>
      <c r="G162" s="119"/>
      <c r="H162" s="119"/>
      <c r="I162" s="119"/>
      <c r="J162" s="119"/>
      <c r="K162" s="119"/>
      <c r="L162" s="119"/>
      <c r="M162" s="49"/>
      <c r="N162" s="49"/>
      <c r="O162" s="49"/>
      <c r="P162" s="49"/>
      <c r="AP162" s="123"/>
      <c r="AQ162" s="123"/>
      <c r="AR162" s="123"/>
      <c r="AS162" s="123"/>
      <c r="AT162" s="123"/>
    </row>
    <row r="163" spans="1:46" x14ac:dyDescent="0.25">
      <c r="A163" s="48"/>
      <c r="B163" s="48"/>
      <c r="C163" s="48"/>
      <c r="D163" s="119"/>
      <c r="E163" s="119"/>
      <c r="F163" s="119"/>
      <c r="G163" s="119"/>
      <c r="H163" s="119"/>
      <c r="I163" s="119"/>
      <c r="J163" s="119"/>
      <c r="K163" s="119"/>
      <c r="L163" s="119"/>
      <c r="M163" s="49"/>
      <c r="N163" s="49"/>
      <c r="O163" s="49"/>
      <c r="P163" s="49"/>
      <c r="AP163" s="123"/>
      <c r="AQ163" s="123"/>
      <c r="AR163" s="123"/>
      <c r="AS163" s="123"/>
      <c r="AT163" s="123"/>
    </row>
    <row r="164" spans="1:46" x14ac:dyDescent="0.25">
      <c r="A164" s="48"/>
      <c r="B164" s="48"/>
      <c r="C164" s="48"/>
      <c r="D164" s="119"/>
      <c r="E164" s="119"/>
      <c r="F164" s="119"/>
      <c r="G164" s="119"/>
      <c r="H164" s="119"/>
      <c r="I164" s="119"/>
      <c r="J164" s="119"/>
      <c r="K164" s="119"/>
      <c r="L164" s="119"/>
      <c r="M164" s="49"/>
      <c r="N164" s="49"/>
      <c r="O164" s="49"/>
      <c r="P164" s="49"/>
      <c r="AP164" s="123"/>
      <c r="AQ164" s="123"/>
      <c r="AR164" s="123"/>
      <c r="AS164" s="123"/>
      <c r="AT164" s="123"/>
    </row>
    <row r="165" spans="1:46" x14ac:dyDescent="0.25">
      <c r="A165" s="48"/>
      <c r="B165" s="48"/>
      <c r="C165" s="48"/>
      <c r="D165" s="119"/>
      <c r="E165" s="119"/>
      <c r="F165" s="119"/>
      <c r="G165" s="119"/>
      <c r="H165" s="119"/>
      <c r="I165" s="119"/>
      <c r="J165" s="119"/>
      <c r="K165" s="119"/>
      <c r="L165" s="119"/>
      <c r="M165" s="49"/>
      <c r="N165" s="49"/>
      <c r="O165" s="49"/>
      <c r="P165" s="49"/>
      <c r="AP165" s="123"/>
      <c r="AQ165" s="123"/>
      <c r="AR165" s="123"/>
      <c r="AS165" s="123"/>
      <c r="AT165" s="123"/>
    </row>
    <row r="166" spans="1:46" x14ac:dyDescent="0.25">
      <c r="A166" s="48"/>
      <c r="B166" s="48"/>
      <c r="C166" s="48"/>
      <c r="D166" s="119"/>
      <c r="E166" s="119"/>
      <c r="F166" s="119"/>
      <c r="G166" s="119"/>
      <c r="H166" s="119"/>
      <c r="I166" s="119"/>
      <c r="J166" s="119"/>
      <c r="K166" s="119"/>
      <c r="L166" s="119"/>
      <c r="M166" s="49"/>
      <c r="N166" s="49"/>
      <c r="O166" s="49"/>
      <c r="P166" s="49"/>
      <c r="AP166" s="123"/>
      <c r="AQ166" s="123"/>
      <c r="AR166" s="123"/>
      <c r="AS166" s="123"/>
      <c r="AT166" s="123"/>
    </row>
    <row r="167" spans="1:46" x14ac:dyDescent="0.25">
      <c r="A167" s="48"/>
      <c r="B167" s="48"/>
      <c r="C167" s="48"/>
      <c r="D167" s="119"/>
      <c r="E167" s="119"/>
      <c r="F167" s="119"/>
      <c r="G167" s="119"/>
      <c r="H167" s="119"/>
      <c r="I167" s="119"/>
      <c r="J167" s="119"/>
      <c r="K167" s="119"/>
      <c r="L167" s="119"/>
      <c r="M167" s="49"/>
      <c r="N167" s="49"/>
      <c r="O167" s="49"/>
      <c r="P167" s="49"/>
      <c r="AP167" s="123"/>
      <c r="AQ167" s="123"/>
      <c r="AR167" s="123"/>
      <c r="AS167" s="123"/>
      <c r="AT167" s="123"/>
    </row>
    <row r="168" spans="1:46" x14ac:dyDescent="0.25">
      <c r="A168" s="48"/>
      <c r="B168" s="48"/>
      <c r="C168" s="48"/>
      <c r="D168" s="119"/>
      <c r="E168" s="119"/>
      <c r="F168" s="119"/>
      <c r="G168" s="119"/>
      <c r="H168" s="119"/>
      <c r="I168" s="119"/>
      <c r="J168" s="119"/>
      <c r="K168" s="119"/>
      <c r="L168" s="119"/>
      <c r="M168" s="49"/>
      <c r="N168" s="49"/>
      <c r="O168" s="49"/>
      <c r="P168" s="49"/>
      <c r="AP168" s="123"/>
      <c r="AQ168" s="123"/>
      <c r="AR168" s="123"/>
      <c r="AS168" s="123"/>
      <c r="AT168" s="123"/>
    </row>
    <row r="169" spans="1:46" x14ac:dyDescent="0.25">
      <c r="A169" s="48"/>
      <c r="B169" s="48"/>
      <c r="C169" s="48"/>
      <c r="D169" s="119"/>
      <c r="E169" s="119"/>
      <c r="F169" s="119"/>
      <c r="G169" s="119"/>
      <c r="H169" s="119"/>
      <c r="I169" s="119"/>
      <c r="J169" s="119"/>
      <c r="K169" s="119"/>
      <c r="L169" s="119"/>
      <c r="M169" s="49"/>
      <c r="N169" s="49"/>
      <c r="O169" s="49"/>
      <c r="P169" s="49"/>
      <c r="AP169" s="123"/>
      <c r="AQ169" s="123"/>
      <c r="AR169" s="123"/>
      <c r="AS169" s="123"/>
      <c r="AT169" s="123"/>
    </row>
    <row r="170" spans="1:46" x14ac:dyDescent="0.25">
      <c r="A170" s="48"/>
      <c r="B170" s="48"/>
      <c r="C170" s="48"/>
      <c r="D170" s="119"/>
      <c r="E170" s="119"/>
      <c r="F170" s="119"/>
      <c r="G170" s="119"/>
      <c r="H170" s="119"/>
      <c r="I170" s="119"/>
      <c r="J170" s="119"/>
      <c r="K170" s="119"/>
      <c r="L170" s="119"/>
      <c r="M170" s="49"/>
      <c r="N170" s="49"/>
      <c r="O170" s="49"/>
      <c r="P170" s="49"/>
      <c r="AP170" s="123"/>
      <c r="AQ170" s="123"/>
      <c r="AR170" s="123"/>
      <c r="AS170" s="123"/>
      <c r="AT170" s="123"/>
    </row>
    <row r="171" spans="1:46" x14ac:dyDescent="0.25">
      <c r="A171" s="48"/>
      <c r="B171" s="48"/>
      <c r="C171" s="48"/>
      <c r="D171" s="119"/>
      <c r="E171" s="119"/>
      <c r="F171" s="119"/>
      <c r="G171" s="119"/>
      <c r="H171" s="119"/>
      <c r="I171" s="119"/>
      <c r="J171" s="119"/>
      <c r="K171" s="119"/>
      <c r="L171" s="119"/>
      <c r="M171" s="49"/>
      <c r="N171" s="49"/>
      <c r="O171" s="49"/>
      <c r="P171" s="49"/>
      <c r="AP171" s="123"/>
      <c r="AQ171" s="123"/>
      <c r="AR171" s="123"/>
      <c r="AS171" s="123"/>
      <c r="AT171" s="123"/>
    </row>
    <row r="172" spans="1:46" x14ac:dyDescent="0.25">
      <c r="A172" s="48"/>
      <c r="B172" s="48"/>
      <c r="C172" s="48"/>
      <c r="D172" s="119"/>
      <c r="E172" s="119"/>
      <c r="F172" s="119"/>
      <c r="G172" s="119"/>
      <c r="H172" s="119"/>
      <c r="I172" s="119"/>
      <c r="J172" s="119"/>
      <c r="K172" s="119"/>
      <c r="L172" s="119"/>
      <c r="M172" s="49"/>
      <c r="N172" s="49"/>
      <c r="O172" s="49"/>
      <c r="P172" s="49"/>
      <c r="AP172" s="123"/>
      <c r="AQ172" s="123"/>
      <c r="AR172" s="123"/>
      <c r="AS172" s="123"/>
      <c r="AT172" s="123"/>
    </row>
    <row r="173" spans="1:46" x14ac:dyDescent="0.25">
      <c r="A173" s="48"/>
      <c r="B173" s="48"/>
      <c r="C173" s="48"/>
      <c r="D173" s="119"/>
      <c r="E173" s="119"/>
      <c r="F173" s="119"/>
      <c r="G173" s="119"/>
      <c r="H173" s="119"/>
      <c r="I173" s="119"/>
      <c r="J173" s="119"/>
      <c r="K173" s="119"/>
      <c r="L173" s="119"/>
      <c r="M173" s="49"/>
      <c r="N173" s="49"/>
      <c r="O173" s="49"/>
      <c r="P173" s="49"/>
      <c r="AP173" s="123"/>
      <c r="AQ173" s="123"/>
      <c r="AR173" s="123"/>
      <c r="AS173" s="123"/>
      <c r="AT173" s="123"/>
    </row>
    <row r="174" spans="1:46" x14ac:dyDescent="0.25">
      <c r="A174" s="48"/>
      <c r="B174" s="48"/>
      <c r="C174" s="48"/>
      <c r="D174" s="119"/>
      <c r="E174" s="119"/>
      <c r="F174" s="119"/>
      <c r="G174" s="119"/>
      <c r="H174" s="119"/>
      <c r="I174" s="119"/>
      <c r="J174" s="119"/>
      <c r="K174" s="119"/>
      <c r="L174" s="119"/>
      <c r="M174" s="49"/>
      <c r="N174" s="49"/>
      <c r="O174" s="49"/>
      <c r="P174" s="49"/>
      <c r="AP174" s="123"/>
      <c r="AQ174" s="123"/>
      <c r="AR174" s="123"/>
      <c r="AS174" s="123"/>
      <c r="AT174" s="123"/>
    </row>
    <row r="175" spans="1:46" x14ac:dyDescent="0.25">
      <c r="A175" s="48"/>
      <c r="B175" s="48"/>
      <c r="C175" s="48"/>
      <c r="D175" s="119"/>
      <c r="E175" s="119"/>
      <c r="F175" s="119"/>
      <c r="G175" s="119"/>
      <c r="H175" s="119"/>
      <c r="I175" s="119"/>
      <c r="J175" s="119"/>
      <c r="K175" s="119"/>
      <c r="L175" s="119"/>
      <c r="M175" s="49"/>
      <c r="N175" s="49"/>
      <c r="O175" s="49"/>
      <c r="P175" s="49"/>
      <c r="AP175" s="123"/>
      <c r="AQ175" s="123"/>
      <c r="AR175" s="123"/>
      <c r="AS175" s="123"/>
      <c r="AT175" s="123"/>
    </row>
    <row r="176" spans="1:46" x14ac:dyDescent="0.25">
      <c r="A176" s="48"/>
      <c r="B176" s="48"/>
      <c r="C176" s="48"/>
      <c r="D176" s="119"/>
      <c r="E176" s="119"/>
      <c r="F176" s="119"/>
      <c r="G176" s="119"/>
      <c r="H176" s="119"/>
      <c r="I176" s="119"/>
      <c r="J176" s="119"/>
      <c r="K176" s="119"/>
      <c r="L176" s="119"/>
      <c r="M176" s="49"/>
      <c r="N176" s="49"/>
      <c r="O176" s="49"/>
      <c r="P176" s="49"/>
      <c r="AP176" s="123"/>
      <c r="AQ176" s="123"/>
      <c r="AR176" s="123"/>
      <c r="AS176" s="123"/>
      <c r="AT176" s="123"/>
    </row>
    <row r="177" spans="1:38" x14ac:dyDescent="0.25">
      <c r="A177" s="48"/>
      <c r="B177" s="48"/>
      <c r="C177" s="48"/>
      <c r="D177" s="119"/>
      <c r="E177" s="119"/>
      <c r="F177" s="119"/>
      <c r="G177" s="119"/>
      <c r="H177" s="119"/>
      <c r="I177" s="119"/>
      <c r="J177" s="119"/>
      <c r="K177" s="119"/>
      <c r="L177" s="119"/>
      <c r="M177" s="49"/>
      <c r="N177" s="49"/>
      <c r="O177" s="49"/>
      <c r="P177" s="49"/>
    </row>
    <row r="178" spans="1:38" x14ac:dyDescent="0.25">
      <c r="A178" s="50"/>
      <c r="B178" s="50" t="s">
        <v>53</v>
      </c>
      <c r="C178" s="48"/>
      <c r="D178" s="119"/>
      <c r="E178" s="119"/>
      <c r="F178" s="119"/>
      <c r="G178" s="119"/>
      <c r="H178" s="119"/>
      <c r="I178" s="119"/>
      <c r="J178" s="119"/>
      <c r="K178" s="119"/>
      <c r="L178" s="119"/>
      <c r="M178" s="49"/>
      <c r="N178" s="49"/>
      <c r="O178" s="49"/>
      <c r="P178" s="49"/>
    </row>
    <row r="179" spans="1:38" x14ac:dyDescent="0.25">
      <c r="A179" s="48"/>
      <c r="B179" s="48"/>
      <c r="C179" s="48"/>
      <c r="D179" s="119"/>
      <c r="E179" s="119"/>
      <c r="F179" s="119"/>
      <c r="G179" s="119"/>
      <c r="H179" s="119"/>
      <c r="I179" s="119"/>
      <c r="J179" s="119"/>
      <c r="K179" s="119"/>
      <c r="L179" s="119"/>
      <c r="M179" s="49"/>
      <c r="N179" s="49"/>
      <c r="O179" s="49"/>
      <c r="P179" s="49"/>
    </row>
    <row r="180" spans="1:38" ht="15.75" x14ac:dyDescent="0.25">
      <c r="A180" s="52"/>
      <c r="B180" s="48" t="s">
        <v>54</v>
      </c>
      <c r="C180" s="52"/>
      <c r="D180" s="53"/>
      <c r="E180" s="53"/>
      <c r="F180" s="53"/>
      <c r="G180" s="53"/>
      <c r="H180" s="53"/>
      <c r="I180" s="53"/>
      <c r="J180" s="53"/>
      <c r="K180" s="53"/>
      <c r="L180" s="53"/>
    </row>
    <row r="181" spans="1:38" ht="15" customHeight="1" x14ac:dyDescent="0.25">
      <c r="A181" s="54" t="s">
        <v>26</v>
      </c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120" t="s">
        <v>27</v>
      </c>
      <c r="S181" s="121"/>
      <c r="T181" s="121"/>
      <c r="U181" s="121"/>
      <c r="V181" s="121"/>
      <c r="W181" s="121"/>
      <c r="X181" s="121"/>
      <c r="Y181" s="122"/>
      <c r="Z181" s="120" t="s">
        <v>28</v>
      </c>
      <c r="AA181" s="121"/>
      <c r="AB181" s="121"/>
      <c r="AC181" s="121"/>
      <c r="AD181" s="121"/>
      <c r="AE181" s="121"/>
      <c r="AF181" s="121"/>
      <c r="AG181" s="122"/>
      <c r="AH181" s="57" t="s">
        <v>29</v>
      </c>
      <c r="AI181" s="57"/>
      <c r="AJ181" s="57"/>
      <c r="AK181" s="57"/>
      <c r="AL181" s="58"/>
    </row>
    <row r="182" spans="1:38" ht="15" customHeight="1" x14ac:dyDescent="0.25">
      <c r="A182" s="59" t="s">
        <v>30</v>
      </c>
      <c r="B182" s="60" t="s">
        <v>31</v>
      </c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1" t="s">
        <v>32</v>
      </c>
      <c r="S182" s="61"/>
      <c r="T182" s="61"/>
      <c r="U182" s="61"/>
      <c r="V182" s="61"/>
      <c r="W182" s="61"/>
      <c r="X182" s="61"/>
      <c r="Y182" s="61"/>
      <c r="Z182" s="61" t="s">
        <v>32</v>
      </c>
      <c r="AA182" s="61"/>
      <c r="AB182" s="61"/>
      <c r="AC182" s="61"/>
      <c r="AD182" s="61"/>
      <c r="AE182" s="61"/>
      <c r="AF182" s="61"/>
      <c r="AG182" s="61"/>
      <c r="AH182" s="63" t="s">
        <v>55</v>
      </c>
      <c r="AI182" s="63"/>
      <c r="AJ182" s="63"/>
      <c r="AK182" s="63"/>
      <c r="AL182" s="64"/>
    </row>
    <row r="183" spans="1:38" x14ac:dyDescent="0.25">
      <c r="A183" s="65">
        <v>0</v>
      </c>
      <c r="B183" s="66">
        <v>1</v>
      </c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7">
        <v>2</v>
      </c>
      <c r="S183" s="67"/>
      <c r="T183" s="67"/>
      <c r="U183" s="67"/>
      <c r="V183" s="67"/>
      <c r="W183" s="67"/>
      <c r="X183" s="67"/>
      <c r="Y183" s="67"/>
      <c r="Z183" s="67">
        <v>3</v>
      </c>
      <c r="AA183" s="67"/>
      <c r="AB183" s="67"/>
      <c r="AC183" s="67"/>
      <c r="AD183" s="67"/>
      <c r="AE183" s="67"/>
      <c r="AF183" s="67"/>
      <c r="AG183" s="67"/>
      <c r="AH183" s="67">
        <v>4</v>
      </c>
      <c r="AI183" s="67"/>
      <c r="AJ183" s="67"/>
      <c r="AK183" s="67"/>
      <c r="AL183" s="68"/>
    </row>
    <row r="184" spans="1:38" ht="20.25" customHeight="1" x14ac:dyDescent="0.25">
      <c r="A184" s="124">
        <v>1</v>
      </c>
      <c r="B184" s="125" t="s">
        <v>56</v>
      </c>
      <c r="C184" s="71"/>
      <c r="D184" s="71"/>
      <c r="E184" s="71"/>
      <c r="F184" s="71"/>
      <c r="G184" s="71"/>
      <c r="H184" s="71"/>
      <c r="I184" s="71"/>
      <c r="J184" s="71"/>
      <c r="K184" s="126"/>
      <c r="L184" s="126"/>
      <c r="M184" s="126"/>
      <c r="N184" s="126"/>
      <c r="O184" s="126"/>
      <c r="P184" s="126"/>
      <c r="Q184" s="127"/>
      <c r="R184" s="75">
        <f>[1]B.Uspjeha!AG144</f>
        <v>331489</v>
      </c>
      <c r="S184" s="75"/>
      <c r="T184" s="75"/>
      <c r="U184" s="75"/>
      <c r="V184" s="75"/>
      <c r="W184" s="75"/>
      <c r="X184" s="75"/>
      <c r="Y184" s="75"/>
      <c r="Z184" s="75">
        <f>[1]B.Uspjeha!AO144</f>
        <v>280243</v>
      </c>
      <c r="AA184" s="75"/>
      <c r="AB184" s="75"/>
      <c r="AC184" s="75"/>
      <c r="AD184" s="75"/>
      <c r="AE184" s="75"/>
      <c r="AF184" s="75"/>
      <c r="AG184" s="75"/>
      <c r="AH184" s="128">
        <f>IF(R184/(Z184+0.00001)*100&gt;10000,0,R184/(Z184+0.00001)*100)</f>
        <v>118.28627298029615</v>
      </c>
      <c r="AI184" s="128"/>
      <c r="AJ184" s="128"/>
      <c r="AK184" s="128"/>
      <c r="AL184" s="129"/>
    </row>
    <row r="185" spans="1:38" ht="20.25" customHeight="1" x14ac:dyDescent="0.25">
      <c r="A185" s="130">
        <v>2</v>
      </c>
      <c r="B185" s="131" t="s">
        <v>57</v>
      </c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132"/>
      <c r="N185" s="132"/>
      <c r="O185" s="132"/>
      <c r="P185" s="132"/>
      <c r="Q185" s="133"/>
      <c r="R185" s="86">
        <f>[1]B.Uspjeha!AG146</f>
        <v>0</v>
      </c>
      <c r="S185" s="86"/>
      <c r="T185" s="86"/>
      <c r="U185" s="86"/>
      <c r="V185" s="86"/>
      <c r="W185" s="86"/>
      <c r="X185" s="86"/>
      <c r="Y185" s="86"/>
      <c r="Z185" s="86">
        <f>[1]B.Uspjeha!AO146</f>
        <v>0</v>
      </c>
      <c r="AA185" s="86"/>
      <c r="AB185" s="86"/>
      <c r="AC185" s="86"/>
      <c r="AD185" s="86"/>
      <c r="AE185" s="86"/>
      <c r="AF185" s="86"/>
      <c r="AG185" s="86"/>
      <c r="AH185" s="134">
        <f>IF(R185/(Z185+0.00001)*100&gt;10000,0,R185/(Z185+0.00001)*100)</f>
        <v>0</v>
      </c>
      <c r="AI185" s="134"/>
      <c r="AJ185" s="134"/>
      <c r="AK185" s="134"/>
      <c r="AL185" s="135"/>
    </row>
    <row r="186" spans="1:38" ht="20.25" customHeight="1" x14ac:dyDescent="0.25">
      <c r="A186" s="80">
        <v>3</v>
      </c>
      <c r="B186" s="81" t="s">
        <v>58</v>
      </c>
      <c r="C186" s="82"/>
      <c r="D186" s="82"/>
      <c r="E186" s="82"/>
      <c r="F186" s="82"/>
      <c r="G186" s="82"/>
      <c r="H186" s="82"/>
      <c r="I186" s="82"/>
      <c r="J186" s="82"/>
      <c r="K186" s="82"/>
      <c r="L186" s="82"/>
      <c r="M186" s="132"/>
      <c r="N186" s="132"/>
      <c r="O186" s="132"/>
      <c r="P186" s="132"/>
      <c r="Q186" s="133"/>
      <c r="R186" s="86">
        <f>[1]B.Uspjeha!AG149</f>
        <v>4848.3</v>
      </c>
      <c r="S186" s="86"/>
      <c r="T186" s="86"/>
      <c r="U186" s="86"/>
      <c r="V186" s="86"/>
      <c r="W186" s="86"/>
      <c r="X186" s="86"/>
      <c r="Y186" s="86"/>
      <c r="Z186" s="86">
        <f>[1]B.Uspjeha!AO149</f>
        <v>0</v>
      </c>
      <c r="AA186" s="86"/>
      <c r="AB186" s="86"/>
      <c r="AC186" s="86"/>
      <c r="AD186" s="86"/>
      <c r="AE186" s="86"/>
      <c r="AF186" s="86"/>
      <c r="AG186" s="86"/>
      <c r="AH186" s="134">
        <f>IF(R186/(Z186+0.00001)*100&gt;10000,0,R186/(Z186+0.00001)*100)</f>
        <v>0</v>
      </c>
      <c r="AI186" s="134"/>
      <c r="AJ186" s="134"/>
      <c r="AK186" s="134"/>
      <c r="AL186" s="135"/>
    </row>
    <row r="187" spans="1:38" ht="20.25" customHeight="1" x14ac:dyDescent="0.25">
      <c r="A187" s="130">
        <v>4</v>
      </c>
      <c r="B187" s="131" t="s">
        <v>59</v>
      </c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132"/>
      <c r="N187" s="132"/>
      <c r="O187" s="132"/>
      <c r="P187" s="132"/>
      <c r="Q187" s="133"/>
      <c r="R187" s="86">
        <f>[1]B.Uspjeha!AG153</f>
        <v>326640.7</v>
      </c>
      <c r="S187" s="86"/>
      <c r="T187" s="86"/>
      <c r="U187" s="86"/>
      <c r="V187" s="86"/>
      <c r="W187" s="86"/>
      <c r="X187" s="86"/>
      <c r="Y187" s="86"/>
      <c r="Z187" s="86">
        <f>[1]B.Uspjeha!AO153</f>
        <v>280243</v>
      </c>
      <c r="AA187" s="86"/>
      <c r="AB187" s="86"/>
      <c r="AC187" s="86"/>
      <c r="AD187" s="86"/>
      <c r="AE187" s="86"/>
      <c r="AF187" s="86"/>
      <c r="AG187" s="86"/>
      <c r="AH187" s="134">
        <f>IF(R187/(Z187+0.00001)*100&gt;10000,0,R187/(Z187+0.00001)*100)</f>
        <v>116.55623868868959</v>
      </c>
      <c r="AI187" s="134"/>
      <c r="AJ187" s="134"/>
      <c r="AK187" s="134"/>
      <c r="AL187" s="135"/>
    </row>
    <row r="188" spans="1:38" ht="20.25" customHeight="1" x14ac:dyDescent="0.25">
      <c r="A188" s="136">
        <v>5</v>
      </c>
      <c r="B188" s="137" t="s">
        <v>60</v>
      </c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138"/>
      <c r="N188" s="138"/>
      <c r="O188" s="138"/>
      <c r="P188" s="138"/>
      <c r="Q188" s="139"/>
      <c r="R188" s="97">
        <f>[1]B.Uspjeha!AG154</f>
        <v>0</v>
      </c>
      <c r="S188" s="97"/>
      <c r="T188" s="97"/>
      <c r="U188" s="97"/>
      <c r="V188" s="97"/>
      <c r="W188" s="97"/>
      <c r="X188" s="97"/>
      <c r="Y188" s="97"/>
      <c r="Z188" s="97">
        <f>[1]B.Uspjeha!AO154</f>
        <v>0</v>
      </c>
      <c r="AA188" s="97"/>
      <c r="AB188" s="97"/>
      <c r="AC188" s="97"/>
      <c r="AD188" s="97"/>
      <c r="AE188" s="97"/>
      <c r="AF188" s="97"/>
      <c r="AG188" s="97"/>
      <c r="AH188" s="140">
        <f>IF(R188/(Z188+0.00001)*100&gt;10000,0,R188/(Z188+0.00001)*100)</f>
        <v>0</v>
      </c>
      <c r="AI188" s="140"/>
      <c r="AJ188" s="140"/>
      <c r="AK188" s="140"/>
      <c r="AL188" s="141"/>
    </row>
    <row r="189" spans="1:38" x14ac:dyDescent="0.25">
      <c r="A189" s="48"/>
      <c r="B189" s="48"/>
      <c r="C189" s="48"/>
      <c r="D189" s="119"/>
      <c r="E189" s="119"/>
      <c r="F189" s="119"/>
      <c r="G189" s="119"/>
      <c r="H189" s="119"/>
      <c r="I189" s="119"/>
      <c r="J189" s="119"/>
      <c r="K189" s="119"/>
      <c r="L189" s="119"/>
      <c r="M189" s="49"/>
      <c r="N189" s="49"/>
      <c r="O189" s="49"/>
      <c r="P189" s="49"/>
    </row>
    <row r="190" spans="1:38" x14ac:dyDescent="0.25">
      <c r="A190" s="48"/>
      <c r="B190" s="48"/>
      <c r="C190" s="48"/>
      <c r="D190" s="119"/>
      <c r="E190" s="119"/>
      <c r="F190" s="119"/>
      <c r="G190" s="119"/>
      <c r="H190" s="119"/>
      <c r="I190" s="119"/>
      <c r="J190" s="119"/>
      <c r="K190" s="119"/>
      <c r="L190" s="119"/>
      <c r="M190" s="49"/>
      <c r="N190" s="49"/>
      <c r="O190" s="49"/>
      <c r="P190" s="49"/>
    </row>
    <row r="191" spans="1:38" x14ac:dyDescent="0.25">
      <c r="A191" s="48"/>
      <c r="B191" s="48"/>
      <c r="C191" s="48"/>
      <c r="D191" s="119"/>
      <c r="E191" s="119"/>
      <c r="F191" s="119"/>
      <c r="G191" s="119"/>
      <c r="H191" s="119"/>
      <c r="I191" s="119"/>
      <c r="J191" s="119"/>
      <c r="K191" s="119"/>
      <c r="L191" s="119"/>
      <c r="M191" s="49"/>
      <c r="N191" s="49"/>
      <c r="O191" s="49"/>
      <c r="P191" s="49"/>
    </row>
    <row r="192" spans="1:38" x14ac:dyDescent="0.25">
      <c r="A192" s="48"/>
      <c r="B192" s="48" t="str">
        <f>"Grafički prikaz ostvarenih prihoda, rashoda i dobit u periodu "&amp;[1]UnosPod!P6&amp;" i "&amp;[1]UnosPod!U1-1&amp;".godini"</f>
        <v>Grafički prikaz ostvarenih prihoda, rashoda i dobit u periodu 2011. i 2010.godini</v>
      </c>
      <c r="C192" s="48"/>
      <c r="D192" s="119"/>
      <c r="E192" s="119"/>
      <c r="F192" s="119"/>
      <c r="G192" s="119"/>
      <c r="H192" s="119"/>
      <c r="I192" s="119"/>
      <c r="J192" s="119"/>
      <c r="K192" s="119"/>
      <c r="L192" s="119"/>
      <c r="M192" s="49"/>
      <c r="N192" s="49"/>
      <c r="O192" s="49"/>
      <c r="P192" s="49"/>
    </row>
    <row r="193" spans="1:35" x14ac:dyDescent="0.25">
      <c r="A193" s="48"/>
      <c r="C193" s="48"/>
      <c r="D193" s="119"/>
      <c r="E193" s="119"/>
      <c r="F193" s="119"/>
      <c r="G193" s="119"/>
      <c r="H193" s="119"/>
      <c r="I193" s="119"/>
      <c r="J193" s="119"/>
      <c r="K193" s="119"/>
      <c r="L193" s="119"/>
      <c r="M193" s="49"/>
      <c r="N193" s="49"/>
      <c r="O193" s="49"/>
      <c r="P193" s="49"/>
    </row>
    <row r="194" spans="1:35" x14ac:dyDescent="0.25">
      <c r="A194" s="48"/>
      <c r="B194" s="48"/>
      <c r="C194" s="48"/>
      <c r="D194" s="119"/>
      <c r="E194" s="119"/>
      <c r="F194" s="119"/>
      <c r="G194" s="119"/>
      <c r="H194" s="119"/>
      <c r="I194" s="119"/>
      <c r="J194" s="119"/>
      <c r="K194" s="119"/>
      <c r="L194" s="119"/>
      <c r="M194" s="49"/>
      <c r="N194" s="49"/>
      <c r="O194" s="49"/>
      <c r="P194" s="49"/>
    </row>
    <row r="195" spans="1:35" x14ac:dyDescent="0.25">
      <c r="A195" s="48"/>
      <c r="B195" s="48"/>
      <c r="C195" s="48"/>
      <c r="D195" s="119"/>
      <c r="E195" s="119"/>
      <c r="F195" s="119"/>
      <c r="G195" s="119"/>
      <c r="H195" s="119"/>
      <c r="I195" s="119"/>
      <c r="J195" s="119"/>
      <c r="K195" s="119"/>
      <c r="L195" s="119"/>
      <c r="M195" s="49"/>
      <c r="N195" s="49"/>
      <c r="O195" s="49"/>
      <c r="P195" s="49"/>
      <c r="AH195" t="str">
        <f>[1]UnosPod!P6</f>
        <v>2011.</v>
      </c>
      <c r="AI195">
        <f>[1]UnosPod!U1-1</f>
        <v>2010</v>
      </c>
    </row>
    <row r="196" spans="1:35" x14ac:dyDescent="0.25">
      <c r="A196" s="48"/>
      <c r="B196" s="48"/>
      <c r="C196" s="48"/>
      <c r="D196" s="119"/>
      <c r="E196" s="119"/>
      <c r="F196" s="119"/>
      <c r="G196" s="119"/>
      <c r="H196" s="119"/>
      <c r="I196" s="119"/>
      <c r="J196" s="119"/>
      <c r="K196" s="119"/>
      <c r="L196" s="119"/>
      <c r="M196" s="49"/>
      <c r="N196" s="49"/>
      <c r="O196" s="49"/>
      <c r="P196" s="49"/>
      <c r="AG196" t="s">
        <v>61</v>
      </c>
      <c r="AH196" s="142">
        <f>R100</f>
        <v>925181.63004999992</v>
      </c>
      <c r="AI196" s="142">
        <f>AD100</f>
        <v>856256</v>
      </c>
    </row>
    <row r="197" spans="1:35" x14ac:dyDescent="0.25">
      <c r="A197" s="48"/>
      <c r="B197" s="48"/>
      <c r="C197" s="48"/>
      <c r="D197" s="119"/>
      <c r="E197" s="119"/>
      <c r="F197" s="119"/>
      <c r="G197" s="119"/>
      <c r="H197" s="119"/>
      <c r="I197" s="119"/>
      <c r="J197" s="119"/>
      <c r="K197" s="119"/>
      <c r="L197" s="119"/>
      <c r="M197" s="49"/>
      <c r="N197" s="49"/>
      <c r="O197" s="49"/>
      <c r="P197" s="49"/>
      <c r="AG197" t="s">
        <v>62</v>
      </c>
      <c r="AH197" s="142">
        <f>R143</f>
        <v>593694</v>
      </c>
      <c r="AI197" s="142">
        <f>AD143</f>
        <v>576013</v>
      </c>
    </row>
    <row r="198" spans="1:35" x14ac:dyDescent="0.25">
      <c r="A198" s="48"/>
      <c r="B198" s="48"/>
      <c r="C198" s="48"/>
      <c r="D198" s="119"/>
      <c r="E198" s="119"/>
      <c r="F198" s="119"/>
      <c r="G198" s="119"/>
      <c r="H198" s="119"/>
      <c r="I198" s="119"/>
      <c r="J198" s="119"/>
      <c r="K198" s="119"/>
      <c r="L198" s="119"/>
      <c r="M198" s="49"/>
      <c r="N198" s="49"/>
      <c r="O198" s="49"/>
      <c r="P198" s="49"/>
      <c r="AG198" t="s">
        <v>63</v>
      </c>
      <c r="AH198" s="142">
        <f>AH196-AH197</f>
        <v>331487.63004999992</v>
      </c>
      <c r="AI198" s="142">
        <f>AI196-AI197</f>
        <v>280243</v>
      </c>
    </row>
    <row r="199" spans="1:35" x14ac:dyDescent="0.25">
      <c r="A199" s="48"/>
      <c r="B199" s="48"/>
      <c r="C199" s="48"/>
      <c r="D199" s="119"/>
      <c r="E199" s="119"/>
      <c r="F199" s="119"/>
      <c r="G199" s="119"/>
      <c r="H199" s="119"/>
      <c r="I199" s="119"/>
      <c r="J199" s="119"/>
      <c r="K199" s="119"/>
      <c r="L199" s="119"/>
      <c r="M199" s="49"/>
      <c r="N199" s="49"/>
      <c r="O199" s="49"/>
      <c r="P199" s="49"/>
    </row>
    <row r="200" spans="1:35" x14ac:dyDescent="0.25">
      <c r="A200" s="48"/>
      <c r="B200" s="48"/>
      <c r="C200" s="48"/>
      <c r="D200" s="119"/>
      <c r="E200" s="119"/>
      <c r="F200" s="119"/>
      <c r="G200" s="119"/>
      <c r="H200" s="119"/>
      <c r="I200" s="119"/>
      <c r="J200" s="119"/>
      <c r="K200" s="119"/>
      <c r="L200" s="119"/>
      <c r="M200" s="49"/>
      <c r="N200" s="49"/>
      <c r="O200" s="49"/>
      <c r="P200" s="49"/>
    </row>
    <row r="201" spans="1:35" x14ac:dyDescent="0.25">
      <c r="A201" s="48"/>
      <c r="B201" s="48"/>
      <c r="C201" s="48"/>
      <c r="D201" s="119"/>
      <c r="E201" s="119"/>
      <c r="F201" s="119"/>
      <c r="G201" s="119"/>
      <c r="H201" s="119"/>
      <c r="I201" s="119"/>
      <c r="J201" s="119"/>
      <c r="K201" s="119"/>
      <c r="L201" s="119"/>
      <c r="M201" s="49"/>
      <c r="N201" s="49"/>
      <c r="O201" s="49"/>
      <c r="P201" s="49"/>
    </row>
    <row r="202" spans="1:35" x14ac:dyDescent="0.25">
      <c r="A202" s="48"/>
      <c r="B202" s="48"/>
      <c r="C202" s="48"/>
      <c r="D202" s="119"/>
      <c r="E202" s="119"/>
      <c r="F202" s="119"/>
      <c r="G202" s="119"/>
      <c r="H202" s="119"/>
      <c r="I202" s="119"/>
      <c r="J202" s="119"/>
      <c r="K202" s="119"/>
      <c r="L202" s="119"/>
      <c r="M202" s="49"/>
      <c r="N202" s="49"/>
      <c r="O202" s="49"/>
      <c r="P202" s="49"/>
    </row>
    <row r="203" spans="1:35" x14ac:dyDescent="0.25">
      <c r="A203" s="48"/>
      <c r="B203" s="48"/>
      <c r="C203" s="48"/>
      <c r="D203" s="119"/>
      <c r="E203" s="119"/>
      <c r="F203" s="119"/>
      <c r="G203" s="119"/>
      <c r="H203" s="119"/>
      <c r="I203" s="119"/>
      <c r="J203" s="119"/>
      <c r="K203" s="119"/>
      <c r="L203" s="119"/>
      <c r="M203" s="49"/>
      <c r="N203" s="49"/>
      <c r="O203" s="49"/>
      <c r="P203" s="49"/>
    </row>
    <row r="204" spans="1:35" x14ac:dyDescent="0.25">
      <c r="A204" s="48"/>
      <c r="B204" s="48"/>
      <c r="C204" s="48"/>
      <c r="D204" s="119"/>
      <c r="E204" s="119"/>
      <c r="F204" s="119"/>
      <c r="G204" s="119"/>
      <c r="H204" s="119"/>
      <c r="I204" s="119"/>
      <c r="J204" s="119"/>
      <c r="K204" s="119"/>
      <c r="L204" s="119"/>
      <c r="M204" s="49"/>
      <c r="N204" s="49"/>
      <c r="O204" s="49"/>
      <c r="P204" s="49"/>
    </row>
    <row r="205" spans="1:35" x14ac:dyDescent="0.25">
      <c r="A205" s="48"/>
      <c r="B205" s="48"/>
      <c r="C205" s="48"/>
      <c r="D205" s="119"/>
      <c r="E205" s="119"/>
      <c r="F205" s="119"/>
      <c r="G205" s="119"/>
      <c r="H205" s="119"/>
      <c r="I205" s="119"/>
      <c r="J205" s="119"/>
      <c r="K205" s="119"/>
      <c r="L205" s="119"/>
      <c r="M205" s="49"/>
      <c r="N205" s="49"/>
      <c r="O205" s="49"/>
      <c r="P205" s="49"/>
    </row>
    <row r="206" spans="1:35" x14ac:dyDescent="0.25">
      <c r="A206" s="48"/>
      <c r="B206" s="48"/>
      <c r="C206" s="48"/>
      <c r="D206" s="119"/>
      <c r="E206" s="119"/>
      <c r="F206" s="119"/>
      <c r="G206" s="119"/>
      <c r="H206" s="119"/>
      <c r="I206" s="119"/>
      <c r="J206" s="119"/>
      <c r="K206" s="119"/>
      <c r="L206" s="119"/>
      <c r="M206" s="49"/>
      <c r="N206" s="49"/>
      <c r="O206" s="49"/>
      <c r="P206" s="49"/>
    </row>
    <row r="207" spans="1:35" x14ac:dyDescent="0.25">
      <c r="A207" s="48"/>
      <c r="B207" s="48"/>
      <c r="C207" s="48"/>
      <c r="D207" s="119"/>
      <c r="E207" s="119"/>
      <c r="F207" s="119"/>
      <c r="G207" s="119"/>
      <c r="H207" s="119"/>
      <c r="I207" s="119"/>
      <c r="J207" s="119"/>
      <c r="K207" s="119"/>
      <c r="L207" s="119"/>
      <c r="M207" s="49"/>
      <c r="N207" s="49"/>
      <c r="O207" s="49"/>
      <c r="P207" s="49"/>
    </row>
    <row r="208" spans="1:35" x14ac:dyDescent="0.25">
      <c r="A208" s="48"/>
      <c r="B208" s="48"/>
      <c r="C208" s="48"/>
      <c r="D208" s="119"/>
      <c r="E208" s="119"/>
      <c r="F208" s="119"/>
      <c r="G208" s="119"/>
      <c r="H208" s="119"/>
      <c r="I208" s="119"/>
      <c r="J208" s="119"/>
      <c r="K208" s="119"/>
      <c r="L208" s="119"/>
      <c r="M208" s="49"/>
      <c r="N208" s="49"/>
      <c r="O208" s="49"/>
      <c r="P208" s="49"/>
    </row>
    <row r="209" spans="1:16" x14ac:dyDescent="0.25">
      <c r="A209" s="48"/>
      <c r="B209" s="48"/>
      <c r="C209" s="48"/>
      <c r="D209" s="119"/>
      <c r="E209" s="119"/>
      <c r="F209" s="119"/>
      <c r="G209" s="119"/>
      <c r="H209" s="119"/>
      <c r="I209" s="119"/>
      <c r="J209" s="119"/>
      <c r="K209" s="119"/>
      <c r="L209" s="119"/>
      <c r="M209" s="49"/>
      <c r="N209" s="49"/>
      <c r="O209" s="49"/>
      <c r="P209" s="49"/>
    </row>
    <row r="210" spans="1:16" x14ac:dyDescent="0.25">
      <c r="A210" s="48"/>
      <c r="B210" s="48"/>
      <c r="C210" s="48"/>
      <c r="D210" s="119"/>
      <c r="E210" s="119"/>
      <c r="F210" s="119"/>
      <c r="G210" s="119"/>
      <c r="H210" s="119"/>
      <c r="I210" s="119"/>
      <c r="J210" s="119"/>
      <c r="K210" s="119"/>
      <c r="L210" s="119"/>
      <c r="M210" s="49"/>
      <c r="N210" s="49"/>
      <c r="O210" s="49"/>
      <c r="P210" s="49"/>
    </row>
    <row r="211" spans="1:16" x14ac:dyDescent="0.25">
      <c r="A211" s="48"/>
      <c r="B211" s="48"/>
      <c r="C211" s="48"/>
      <c r="D211" s="119"/>
      <c r="E211" s="119"/>
      <c r="F211" s="119"/>
      <c r="G211" s="119"/>
      <c r="H211" s="119"/>
      <c r="I211" s="119"/>
      <c r="J211" s="119"/>
      <c r="K211" s="119"/>
      <c r="L211" s="119"/>
      <c r="M211" s="49"/>
      <c r="N211" s="49"/>
      <c r="O211" s="49"/>
      <c r="P211" s="49"/>
    </row>
    <row r="212" spans="1:16" x14ac:dyDescent="0.25">
      <c r="A212" s="48"/>
      <c r="B212" s="48"/>
      <c r="C212" s="48"/>
      <c r="D212" s="119"/>
      <c r="E212" s="119"/>
      <c r="F212" s="119"/>
      <c r="G212" s="119"/>
      <c r="H212" s="119"/>
      <c r="I212" s="119"/>
      <c r="J212" s="119"/>
      <c r="K212" s="119"/>
      <c r="L212" s="119"/>
      <c r="M212" s="49"/>
      <c r="N212" s="49"/>
      <c r="O212" s="49"/>
      <c r="P212" s="49"/>
    </row>
    <row r="213" spans="1:16" x14ac:dyDescent="0.25">
      <c r="A213" s="48"/>
      <c r="B213" s="48"/>
      <c r="C213" s="48"/>
      <c r="D213" s="119"/>
      <c r="E213" s="119"/>
      <c r="F213" s="119"/>
      <c r="G213" s="119"/>
      <c r="H213" s="119"/>
      <c r="I213" s="119"/>
      <c r="J213" s="119"/>
      <c r="K213" s="119"/>
      <c r="L213" s="119"/>
      <c r="M213" s="49"/>
      <c r="N213" s="49"/>
      <c r="O213" s="49"/>
      <c r="P213" s="49"/>
    </row>
    <row r="214" spans="1:16" x14ac:dyDescent="0.25">
      <c r="A214" s="48"/>
      <c r="B214" s="48"/>
      <c r="C214" s="48"/>
      <c r="D214" s="119"/>
      <c r="E214" s="119"/>
      <c r="F214" s="119"/>
      <c r="G214" s="119"/>
      <c r="H214" s="119"/>
      <c r="I214" s="119"/>
      <c r="J214" s="119"/>
      <c r="K214" s="119"/>
      <c r="L214" s="119"/>
      <c r="M214" s="49"/>
      <c r="N214" s="49"/>
      <c r="O214" s="49"/>
      <c r="P214" s="49"/>
    </row>
    <row r="215" spans="1:16" x14ac:dyDescent="0.25">
      <c r="A215" s="48"/>
      <c r="B215" s="48"/>
      <c r="C215" s="48"/>
      <c r="D215" s="119"/>
      <c r="E215" s="119"/>
      <c r="F215" s="119"/>
      <c r="G215" s="119"/>
      <c r="H215" s="119"/>
      <c r="I215" s="119"/>
      <c r="J215" s="119"/>
      <c r="K215" s="119"/>
      <c r="L215" s="119"/>
      <c r="M215" s="49"/>
      <c r="N215" s="49"/>
      <c r="O215" s="49"/>
      <c r="P215" s="49"/>
    </row>
    <row r="216" spans="1:16" x14ac:dyDescent="0.25">
      <c r="A216" s="48"/>
      <c r="B216" s="48"/>
      <c r="C216" s="48"/>
      <c r="D216" s="119"/>
      <c r="E216" s="119"/>
      <c r="F216" s="119"/>
      <c r="G216" s="119"/>
      <c r="H216" s="119"/>
      <c r="I216" s="119"/>
      <c r="J216" s="119"/>
      <c r="K216" s="119"/>
      <c r="L216" s="119"/>
      <c r="M216" s="49"/>
      <c r="N216" s="49"/>
      <c r="O216" s="49"/>
      <c r="P216" s="49"/>
    </row>
    <row r="217" spans="1:16" x14ac:dyDescent="0.25">
      <c r="A217" s="48"/>
      <c r="B217" s="48"/>
      <c r="C217" s="48"/>
      <c r="D217" s="119"/>
      <c r="E217" s="119"/>
      <c r="F217" s="119"/>
      <c r="G217" s="119"/>
      <c r="H217" s="119"/>
      <c r="I217" s="119"/>
      <c r="J217" s="119"/>
      <c r="K217" s="119"/>
      <c r="L217" s="119"/>
      <c r="M217" s="49"/>
      <c r="N217" s="49"/>
      <c r="O217" s="49"/>
      <c r="P217" s="49"/>
    </row>
    <row r="218" spans="1:16" x14ac:dyDescent="0.25">
      <c r="A218" s="48"/>
      <c r="B218" s="48"/>
      <c r="C218" s="48"/>
      <c r="D218" s="119"/>
      <c r="E218" s="119"/>
      <c r="F218" s="119"/>
      <c r="G218" s="119"/>
      <c r="H218" s="119"/>
      <c r="I218" s="119"/>
      <c r="J218" s="119"/>
      <c r="K218" s="119"/>
      <c r="L218" s="119"/>
      <c r="M218" s="49"/>
      <c r="N218" s="49"/>
      <c r="O218" s="49"/>
      <c r="P218" s="49"/>
    </row>
    <row r="219" spans="1:16" x14ac:dyDescent="0.25">
      <c r="A219" s="48"/>
      <c r="B219" s="48"/>
      <c r="C219" s="48"/>
      <c r="D219" s="119"/>
      <c r="E219" s="119"/>
      <c r="F219" s="119"/>
      <c r="G219" s="119"/>
      <c r="H219" s="119"/>
      <c r="I219" s="119"/>
      <c r="J219" s="119"/>
      <c r="K219" s="119"/>
      <c r="L219" s="119"/>
      <c r="M219" s="49"/>
      <c r="N219" s="49"/>
      <c r="O219" s="49"/>
      <c r="P219" s="49"/>
    </row>
    <row r="220" spans="1:16" x14ac:dyDescent="0.25">
      <c r="A220" s="48"/>
      <c r="B220" s="48"/>
      <c r="C220" s="48"/>
      <c r="D220" s="119"/>
      <c r="E220" s="119"/>
      <c r="F220" s="119"/>
      <c r="G220" s="119"/>
      <c r="H220" s="119"/>
      <c r="I220" s="119"/>
      <c r="J220" s="119"/>
      <c r="K220" s="119"/>
      <c r="L220" s="119"/>
      <c r="M220" s="49"/>
      <c r="N220" s="49"/>
      <c r="O220" s="49"/>
      <c r="P220" s="49"/>
    </row>
    <row r="221" spans="1:16" x14ac:dyDescent="0.25">
      <c r="A221" s="48"/>
      <c r="B221" s="48"/>
      <c r="C221" s="48"/>
      <c r="D221" s="119"/>
      <c r="E221" s="119"/>
      <c r="F221" s="119"/>
      <c r="G221" s="119"/>
      <c r="H221" s="119"/>
      <c r="I221" s="119"/>
      <c r="J221" s="119"/>
      <c r="K221" s="119"/>
      <c r="L221" s="119"/>
      <c r="M221" s="49"/>
      <c r="N221" s="49"/>
      <c r="O221" s="49"/>
      <c r="P221" s="49"/>
    </row>
    <row r="222" spans="1:16" x14ac:dyDescent="0.25">
      <c r="A222" s="48"/>
      <c r="B222" s="48"/>
      <c r="C222" s="48"/>
      <c r="D222" s="119"/>
      <c r="E222" s="119"/>
      <c r="F222" s="119"/>
      <c r="G222" s="119"/>
      <c r="H222" s="119"/>
      <c r="I222" s="119"/>
      <c r="J222" s="119"/>
      <c r="K222" s="119"/>
      <c r="L222" s="119"/>
      <c r="M222" s="49"/>
      <c r="N222" s="49"/>
      <c r="O222" s="49"/>
      <c r="P222" s="49"/>
    </row>
    <row r="223" spans="1:16" x14ac:dyDescent="0.25">
      <c r="A223" s="48"/>
      <c r="B223" s="48"/>
      <c r="C223" s="48"/>
      <c r="D223" s="119"/>
      <c r="E223" s="119"/>
      <c r="F223" s="119"/>
      <c r="G223" s="119"/>
      <c r="H223" s="119"/>
      <c r="I223" s="119"/>
      <c r="J223" s="119"/>
      <c r="K223" s="119"/>
      <c r="L223" s="119"/>
      <c r="M223" s="49"/>
      <c r="N223" s="49"/>
      <c r="O223" s="49"/>
      <c r="P223" s="49"/>
    </row>
    <row r="224" spans="1:16" x14ac:dyDescent="0.25">
      <c r="A224" s="48"/>
      <c r="B224" s="48"/>
      <c r="C224" s="48"/>
      <c r="D224" s="119"/>
      <c r="E224" s="119"/>
      <c r="F224" s="119"/>
      <c r="G224" s="119"/>
      <c r="H224" s="119"/>
      <c r="I224" s="119"/>
      <c r="J224" s="119"/>
      <c r="K224" s="119"/>
      <c r="L224" s="119"/>
      <c r="M224" s="49"/>
      <c r="N224" s="49"/>
      <c r="O224" s="49"/>
      <c r="P224" s="49"/>
    </row>
    <row r="225" spans="1:46" x14ac:dyDescent="0.25">
      <c r="A225" s="48"/>
      <c r="B225" s="48"/>
      <c r="C225" s="48"/>
      <c r="D225" s="119"/>
      <c r="E225" s="119"/>
      <c r="F225" s="119"/>
      <c r="G225" s="119"/>
      <c r="H225" s="119"/>
      <c r="I225" s="119"/>
      <c r="J225" s="119"/>
      <c r="K225" s="119"/>
      <c r="L225" s="119"/>
      <c r="M225" s="49"/>
      <c r="N225" s="49"/>
      <c r="O225" s="49"/>
      <c r="P225" s="49"/>
    </row>
    <row r="226" spans="1:46" x14ac:dyDescent="0.25">
      <c r="A226" s="48"/>
      <c r="B226" s="48"/>
      <c r="C226" s="48"/>
      <c r="D226" s="119"/>
      <c r="E226" s="119"/>
      <c r="F226" s="119"/>
      <c r="G226" s="119"/>
      <c r="H226" s="119"/>
      <c r="I226" s="119"/>
      <c r="J226" s="119"/>
      <c r="K226" s="119"/>
      <c r="L226" s="119"/>
      <c r="M226" s="49"/>
      <c r="N226" s="49"/>
      <c r="O226" s="49"/>
      <c r="P226" s="49"/>
    </row>
    <row r="227" spans="1:46" x14ac:dyDescent="0.25">
      <c r="A227" s="48"/>
      <c r="B227" s="48"/>
      <c r="C227" s="48"/>
      <c r="D227" s="119"/>
      <c r="E227" s="119"/>
      <c r="F227" s="119"/>
      <c r="G227" s="119"/>
      <c r="H227" s="119"/>
      <c r="I227" s="119"/>
      <c r="J227" s="119"/>
      <c r="K227" s="119"/>
      <c r="L227" s="119"/>
      <c r="M227" s="49"/>
      <c r="N227" s="49"/>
      <c r="O227" s="49"/>
      <c r="P227" s="49"/>
    </row>
    <row r="228" spans="1:46" x14ac:dyDescent="0.25">
      <c r="A228" s="48"/>
      <c r="B228" s="48"/>
      <c r="C228" s="48"/>
      <c r="D228" s="119"/>
      <c r="E228" s="119"/>
      <c r="F228" s="119"/>
      <c r="G228" s="119"/>
      <c r="H228" s="119"/>
      <c r="I228" s="119"/>
      <c r="J228" s="119"/>
      <c r="K228" s="119"/>
      <c r="L228" s="119"/>
      <c r="M228" s="49"/>
      <c r="N228" s="49"/>
      <c r="O228" s="49"/>
      <c r="P228" s="49"/>
    </row>
    <row r="229" spans="1:46" x14ac:dyDescent="0.25">
      <c r="A229" s="48"/>
      <c r="B229" s="48"/>
      <c r="C229" s="48"/>
      <c r="D229" s="119"/>
      <c r="E229" s="119"/>
      <c r="F229" s="119"/>
      <c r="G229" s="119"/>
      <c r="H229" s="119"/>
      <c r="I229" s="119"/>
      <c r="J229" s="119"/>
      <c r="K229" s="119"/>
      <c r="L229" s="119"/>
      <c r="M229" s="49"/>
      <c r="N229" s="49"/>
      <c r="O229" s="49"/>
      <c r="P229" s="49"/>
    </row>
    <row r="230" spans="1:46" x14ac:dyDescent="0.25">
      <c r="A230" s="48"/>
      <c r="B230" s="48"/>
      <c r="C230" s="48"/>
      <c r="D230" s="119"/>
      <c r="E230" s="119"/>
      <c r="F230" s="119"/>
      <c r="G230" s="119"/>
      <c r="H230" s="119"/>
      <c r="I230" s="119"/>
      <c r="J230" s="119"/>
      <c r="K230" s="119"/>
      <c r="L230" s="119"/>
      <c r="M230" s="49"/>
      <c r="N230" s="49"/>
      <c r="O230" s="49"/>
      <c r="P230" s="49"/>
    </row>
    <row r="231" spans="1:46" x14ac:dyDescent="0.25">
      <c r="A231" s="48"/>
      <c r="B231" s="48"/>
      <c r="C231" s="48"/>
      <c r="D231" s="119"/>
      <c r="E231" s="119"/>
      <c r="F231" s="119"/>
      <c r="G231" s="119"/>
      <c r="H231" s="119"/>
      <c r="I231" s="119"/>
      <c r="J231" s="119"/>
      <c r="K231" s="119"/>
      <c r="L231" s="119"/>
      <c r="M231" s="49"/>
      <c r="N231" s="49"/>
      <c r="O231" s="49"/>
      <c r="P231" s="49"/>
    </row>
    <row r="232" spans="1:46" x14ac:dyDescent="0.25">
      <c r="A232" s="48"/>
      <c r="B232" s="48"/>
      <c r="C232" s="48"/>
      <c r="D232" s="119"/>
      <c r="E232" s="119"/>
      <c r="F232" s="119"/>
      <c r="G232" s="119"/>
      <c r="H232" s="119"/>
      <c r="I232" s="119"/>
      <c r="J232" s="119"/>
      <c r="K232" s="119"/>
      <c r="L232" s="119"/>
      <c r="M232" s="49"/>
      <c r="N232" s="49"/>
      <c r="O232" s="49"/>
      <c r="P232" s="49"/>
    </row>
    <row r="233" spans="1:46" x14ac:dyDescent="0.25">
      <c r="A233" s="48"/>
      <c r="B233" s="48"/>
      <c r="C233" s="48"/>
      <c r="D233" s="119"/>
      <c r="E233" s="119"/>
      <c r="F233" s="119"/>
      <c r="G233" s="119"/>
      <c r="H233" s="119"/>
      <c r="I233" s="119"/>
      <c r="J233" s="119"/>
      <c r="K233" s="119"/>
      <c r="L233" s="119"/>
      <c r="M233" s="49"/>
      <c r="N233" s="49"/>
      <c r="O233" s="49"/>
      <c r="P233" s="49"/>
    </row>
    <row r="234" spans="1:46" x14ac:dyDescent="0.25">
      <c r="A234" s="48"/>
      <c r="B234" s="48"/>
      <c r="C234" s="48"/>
      <c r="D234" s="119"/>
      <c r="E234" s="119"/>
      <c r="F234" s="119"/>
      <c r="G234" s="119"/>
      <c r="H234" s="119"/>
      <c r="I234" s="119"/>
      <c r="J234" s="119"/>
      <c r="K234" s="119"/>
      <c r="L234" s="119"/>
      <c r="M234" s="49"/>
      <c r="N234" s="49"/>
      <c r="O234" s="49"/>
      <c r="P234" s="49"/>
    </row>
    <row r="235" spans="1:46" x14ac:dyDescent="0.25">
      <c r="A235" s="48"/>
      <c r="B235" s="48"/>
      <c r="C235" s="48"/>
      <c r="D235" s="119"/>
      <c r="E235" s="119"/>
      <c r="F235" s="119"/>
      <c r="G235" s="119"/>
      <c r="H235" s="119"/>
      <c r="I235" s="119"/>
      <c r="J235" s="119"/>
      <c r="K235" s="119"/>
      <c r="L235" s="119"/>
      <c r="M235" s="49"/>
      <c r="N235" s="49"/>
      <c r="O235" s="49"/>
      <c r="P235" s="49"/>
    </row>
    <row r="236" spans="1:46" x14ac:dyDescent="0.25">
      <c r="A236" s="48"/>
      <c r="B236" s="48"/>
      <c r="C236" s="48"/>
      <c r="D236" s="119"/>
      <c r="E236" s="119"/>
      <c r="F236" s="119"/>
      <c r="G236" s="119"/>
      <c r="H236" s="119"/>
      <c r="I236" s="119"/>
      <c r="J236" s="119"/>
      <c r="K236" s="119"/>
      <c r="L236" s="119"/>
      <c r="M236" s="49"/>
      <c r="N236" s="49"/>
      <c r="O236" s="49"/>
      <c r="P236" s="49"/>
    </row>
    <row r="237" spans="1:46" ht="18" x14ac:dyDescent="0.25">
      <c r="A237" s="42"/>
      <c r="B237" s="43" t="s">
        <v>64</v>
      </c>
      <c r="C237" s="143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6"/>
    </row>
    <row r="238" spans="1:46" x14ac:dyDescent="0.25">
      <c r="A238" s="48"/>
      <c r="B238" s="48"/>
      <c r="C238" s="48"/>
      <c r="D238" s="119"/>
      <c r="E238" s="119"/>
      <c r="F238" s="119"/>
      <c r="G238" s="119"/>
      <c r="H238" s="119"/>
      <c r="I238" s="119"/>
      <c r="J238" s="119"/>
      <c r="K238" s="119"/>
      <c r="L238" s="119"/>
      <c r="M238" s="49"/>
      <c r="N238" s="49"/>
      <c r="O238" s="49"/>
      <c r="P238" s="49"/>
    </row>
    <row r="239" spans="1:46" x14ac:dyDescent="0.25">
      <c r="A239" s="50"/>
      <c r="B239" s="50" t="s">
        <v>65</v>
      </c>
      <c r="D239" s="48"/>
      <c r="E239" s="48"/>
      <c r="F239" s="48"/>
      <c r="G239" s="48"/>
      <c r="H239" s="48"/>
      <c r="I239" s="119"/>
      <c r="J239" s="119"/>
      <c r="K239" s="119"/>
      <c r="L239" s="119"/>
      <c r="M239" s="49"/>
      <c r="N239" s="49"/>
      <c r="O239" s="49"/>
      <c r="P239" s="49"/>
    </row>
    <row r="240" spans="1:46" x14ac:dyDescent="0.25">
      <c r="A240" s="47" t="s">
        <v>66</v>
      </c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  <c r="AT240" s="47"/>
    </row>
    <row r="241" spans="1:46" x14ac:dyDescent="0.25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  <c r="AT241" s="47"/>
    </row>
    <row r="242" spans="1:46" x14ac:dyDescent="0.25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  <c r="AT242" s="47"/>
    </row>
    <row r="243" spans="1:46" x14ac:dyDescent="0.25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  <c r="AT243" s="47"/>
    </row>
    <row r="244" spans="1:46" x14ac:dyDescent="0.25">
      <c r="A244" s="47" t="s">
        <v>67</v>
      </c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  <c r="AT244" s="47"/>
    </row>
    <row r="245" spans="1:46" x14ac:dyDescent="0.25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  <c r="AT245" s="47"/>
    </row>
    <row r="246" spans="1:46" x14ac:dyDescent="0.25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  <c r="AT246" s="47"/>
    </row>
    <row r="247" spans="1:46" x14ac:dyDescent="0.25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  <c r="AT247" s="47"/>
    </row>
    <row r="248" spans="1:46" x14ac:dyDescent="0.25">
      <c r="A248" s="48"/>
      <c r="B248" s="48"/>
      <c r="C248" s="144"/>
      <c r="D248" s="48"/>
      <c r="E248" s="48"/>
      <c r="F248" s="48"/>
      <c r="G248" s="48"/>
      <c r="H248" s="48"/>
      <c r="I248" s="119"/>
      <c r="J248" s="119"/>
      <c r="K248" s="119"/>
      <c r="L248" s="119"/>
      <c r="M248" s="49"/>
      <c r="N248" s="49"/>
      <c r="O248" s="49"/>
      <c r="P248" s="49"/>
    </row>
    <row r="249" spans="1:46" x14ac:dyDescent="0.25">
      <c r="A249" s="48" t="str">
        <f>"Nabavna vrijednost raspoloživih stalnih sredstava na dan "&amp;[1]UnosPod!M6&amp;[1]UnosPod!P6&amp;"godine, iznosi: "&amp;ROUND([1]B.Stanja!AD23,0)&amp;" KM,"</f>
        <v>Nabavna vrijednost raspoloživih stalnih sredstava na dan 31.12.2011.godine, iznosi: 2151302 KM,</v>
      </c>
      <c r="C249" s="48"/>
      <c r="D249" s="48"/>
      <c r="E249" s="48"/>
      <c r="F249" s="48"/>
      <c r="G249" s="48"/>
      <c r="H249" s="48"/>
      <c r="I249" s="119"/>
      <c r="J249" s="119"/>
      <c r="K249" s="119"/>
      <c r="L249" s="119"/>
      <c r="M249" s="49"/>
      <c r="N249" s="49"/>
      <c r="O249" s="49"/>
      <c r="P249" s="49"/>
    </row>
    <row r="250" spans="1:46" x14ac:dyDescent="0.25">
      <c r="A250" s="48" t="str">
        <f>"ispravka vrijednosti je: "&amp;ROUND([1]B.Stanja!AK23,0)&amp;" KM, što znači da su ova sredstva amortizovana (otpisana) sa "&amp;ROUND([1]B.Stanja!AK23/[1]B.Stanja!AD23*100,1)&amp;"%,"</f>
        <v>ispravka vrijednosti je: 810550 KM, što znači da su ova sredstva amortizovana (otpisana) sa 37,7%,</v>
      </c>
      <c r="C250" s="48"/>
      <c r="D250" s="48"/>
      <c r="E250" s="48"/>
      <c r="F250" s="48"/>
      <c r="G250" s="48"/>
      <c r="H250" s="48"/>
      <c r="I250" s="119"/>
      <c r="J250" s="119"/>
      <c r="K250" s="119"/>
      <c r="L250" s="119"/>
      <c r="M250" s="49"/>
      <c r="N250" s="49"/>
      <c r="O250" s="49"/>
      <c r="P250" s="49"/>
    </row>
    <row r="251" spans="1:46" x14ac:dyDescent="0.25">
      <c r="A251" s="48" t="str">
        <f>"odnosno NETO sadašnja vrijednost iznosi: "&amp;[1]B.Stanja!AR23&amp;" KM, što je u odnosu na 31.12."&amp;[1]UnosPod!U1-1&amp;".godine"</f>
        <v>odnosno NETO sadašnja vrijednost iznosi: 1340752 KM, što je u odnosu na 31.12.2010.godine</v>
      </c>
      <c r="B251" s="48"/>
      <c r="C251" s="48"/>
      <c r="D251" s="48"/>
      <c r="E251" s="48"/>
      <c r="F251" s="48"/>
      <c r="G251" s="48"/>
      <c r="H251" s="48"/>
      <c r="I251" s="119"/>
      <c r="J251" s="119"/>
      <c r="K251" s="119"/>
      <c r="L251" s="119"/>
      <c r="M251" s="49"/>
      <c r="N251" s="49"/>
      <c r="O251" s="49"/>
      <c r="P251" s="49"/>
    </row>
    <row r="252" spans="1:46" x14ac:dyDescent="0.25">
      <c r="A252" s="49" t="str">
        <f>AU306&amp;" za "&amp;AU308+AU309&amp;" KM "</f>
        <v xml:space="preserve">POVEĆANJE za 320771 KM </v>
      </c>
      <c r="B252" s="48"/>
      <c r="C252" s="48"/>
      <c r="D252" s="48"/>
      <c r="E252" s="48"/>
      <c r="F252" s="48"/>
      <c r="G252" s="48"/>
      <c r="H252" s="48"/>
      <c r="I252" s="119"/>
      <c r="J252" s="119"/>
      <c r="K252" s="119"/>
      <c r="L252" s="119"/>
      <c r="M252" s="49"/>
      <c r="N252" s="49"/>
      <c r="O252" s="49"/>
      <c r="P252" s="49"/>
    </row>
    <row r="253" spans="1:46" x14ac:dyDescent="0.25">
      <c r="A253" s="48" t="str">
        <f>"Amortizacija za obračunski period "&amp;[1]UnosPod!P6&amp;"godine iznosi: "&amp;[1]UnosPod!F141&amp;" KM"</f>
        <v>Amortizacija za obračunski period 2011.godine iznosi: 56169,59 KM</v>
      </c>
      <c r="B253" s="48"/>
      <c r="C253" s="48"/>
      <c r="D253" s="48"/>
      <c r="E253" s="48"/>
      <c r="F253" s="48"/>
      <c r="G253" s="48"/>
      <c r="H253" s="48"/>
      <c r="I253" s="119"/>
      <c r="J253" s="119"/>
      <c r="K253" s="119"/>
      <c r="L253" s="119"/>
      <c r="M253" s="49"/>
      <c r="N253" s="49"/>
      <c r="O253" s="49"/>
      <c r="P253" s="49"/>
    </row>
    <row r="254" spans="1:46" x14ac:dyDescent="0.25">
      <c r="A254" s="48"/>
      <c r="B254" s="48"/>
      <c r="C254" s="48"/>
      <c r="D254" s="48"/>
      <c r="E254" s="48"/>
      <c r="F254" s="48"/>
      <c r="G254" s="48"/>
      <c r="H254" s="48"/>
      <c r="I254" s="119"/>
      <c r="J254" s="119"/>
      <c r="K254" s="119"/>
      <c r="L254" s="119"/>
      <c r="M254" s="49"/>
      <c r="N254" s="49"/>
      <c r="O254" s="49"/>
      <c r="P254" s="49"/>
    </row>
    <row r="255" spans="1:46" x14ac:dyDescent="0.25">
      <c r="A255" s="48"/>
      <c r="B255" s="145" t="s">
        <v>68</v>
      </c>
      <c r="C255" s="146"/>
      <c r="D255" s="119"/>
      <c r="E255" s="119"/>
      <c r="F255" s="48"/>
      <c r="G255" s="48"/>
      <c r="H255" s="48"/>
      <c r="I255" s="119"/>
      <c r="J255" s="119"/>
      <c r="K255" s="119"/>
      <c r="L255" s="119"/>
      <c r="M255" s="49"/>
      <c r="N255" s="49"/>
      <c r="O255" s="49"/>
      <c r="P255" s="49"/>
    </row>
    <row r="256" spans="1:46" x14ac:dyDescent="0.25">
      <c r="A256" s="48"/>
      <c r="B256" s="48"/>
      <c r="C256" s="48"/>
      <c r="D256" s="48"/>
      <c r="E256" s="48"/>
      <c r="F256" s="48"/>
      <c r="G256" s="48"/>
      <c r="H256" s="48"/>
      <c r="I256" s="119"/>
      <c r="J256" s="119"/>
      <c r="K256" s="119"/>
      <c r="L256" s="119"/>
      <c r="M256" s="49"/>
      <c r="N256" s="49"/>
      <c r="O256" s="49"/>
      <c r="P256" s="49"/>
    </row>
    <row r="257" spans="1:46" x14ac:dyDescent="0.25">
      <c r="A257" s="48"/>
      <c r="B257" s="50" t="s">
        <v>69</v>
      </c>
      <c r="C257" s="50"/>
      <c r="D257" s="48"/>
      <c r="E257" s="48"/>
      <c r="F257" s="48"/>
      <c r="G257" s="48"/>
      <c r="H257" s="48"/>
      <c r="I257" s="119"/>
      <c r="J257" s="119"/>
      <c r="K257" s="119"/>
      <c r="L257" s="119"/>
      <c r="M257" s="49"/>
      <c r="N257" s="49"/>
      <c r="O257" s="49"/>
      <c r="P257" s="49"/>
    </row>
    <row r="258" spans="1:46" x14ac:dyDescent="0.25">
      <c r="A258" s="48" t="s">
        <v>70</v>
      </c>
      <c r="B258" s="48"/>
      <c r="D258" s="48"/>
      <c r="E258" s="48"/>
      <c r="F258" s="48"/>
      <c r="G258" s="48"/>
      <c r="H258" s="48"/>
      <c r="I258" s="119"/>
      <c r="J258" s="119"/>
      <c r="K258" s="119"/>
      <c r="L258" s="119"/>
      <c r="M258" s="49"/>
      <c r="N258" s="49"/>
      <c r="O258" s="49"/>
      <c r="P258" s="49"/>
    </row>
    <row r="259" spans="1:46" x14ac:dyDescent="0.25">
      <c r="A259" s="47" t="s">
        <v>71</v>
      </c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  <c r="AT259" s="47"/>
    </row>
    <row r="260" spans="1:46" x14ac:dyDescent="0.25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  <c r="AT260" s="47"/>
    </row>
    <row r="261" spans="1:46" x14ac:dyDescent="0.25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  <c r="AT261" s="47"/>
    </row>
    <row r="262" spans="1:46" x14ac:dyDescent="0.25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  <c r="AT262" s="47"/>
    </row>
    <row r="263" spans="1:46" x14ac:dyDescent="0.25">
      <c r="A263" s="47" t="s">
        <v>72</v>
      </c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  <c r="AT263" s="47"/>
    </row>
    <row r="264" spans="1:46" x14ac:dyDescent="0.25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  <c r="AT264" s="47"/>
    </row>
    <row r="265" spans="1:46" x14ac:dyDescent="0.25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  <c r="AT265" s="47"/>
    </row>
    <row r="266" spans="1:46" x14ac:dyDescent="0.25">
      <c r="A266" s="48" t="s">
        <v>73</v>
      </c>
      <c r="B266" s="48"/>
      <c r="C266" s="48"/>
      <c r="D266" s="48"/>
      <c r="E266" s="48"/>
      <c r="F266" s="48"/>
      <c r="G266" s="48"/>
      <c r="H266" s="48"/>
      <c r="I266" s="119"/>
      <c r="J266" s="119"/>
      <c r="K266" s="119"/>
      <c r="L266" s="119"/>
      <c r="M266" s="49"/>
      <c r="N266" s="49"/>
      <c r="O266" s="49"/>
      <c r="P266" s="49"/>
    </row>
    <row r="267" spans="1:46" x14ac:dyDescent="0.25">
      <c r="A267" s="48" t="s">
        <v>74</v>
      </c>
      <c r="B267" s="48"/>
      <c r="D267" s="48"/>
      <c r="E267" s="48"/>
      <c r="F267" s="48"/>
      <c r="G267" s="48"/>
      <c r="H267" s="48"/>
      <c r="I267" s="119"/>
      <c r="J267" s="119"/>
      <c r="K267" s="119"/>
      <c r="L267" s="119"/>
      <c r="M267" s="49"/>
      <c r="N267" s="49"/>
      <c r="O267" s="49"/>
      <c r="P267" s="49"/>
    </row>
    <row r="268" spans="1:46" x14ac:dyDescent="0.25">
      <c r="A268" s="47" t="s">
        <v>75</v>
      </c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  <c r="AT268" s="47"/>
    </row>
    <row r="269" spans="1:46" x14ac:dyDescent="0.25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  <c r="AT269" s="47"/>
    </row>
    <row r="270" spans="1:46" x14ac:dyDescent="0.25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  <c r="AT270" s="47"/>
    </row>
    <row r="271" spans="1:46" x14ac:dyDescent="0.25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  <c r="AT271" s="47"/>
    </row>
    <row r="272" spans="1:46" x14ac:dyDescent="0.25">
      <c r="A272" s="48"/>
      <c r="B272" s="48"/>
      <c r="C272" s="48"/>
      <c r="D272" s="48"/>
      <c r="E272" s="48"/>
      <c r="F272" s="48"/>
      <c r="G272" s="48"/>
      <c r="H272" s="48"/>
      <c r="I272" s="119"/>
      <c r="J272" s="119"/>
      <c r="K272" s="119"/>
      <c r="L272" s="119"/>
      <c r="M272" s="49"/>
      <c r="N272" s="49"/>
      <c r="O272" s="49"/>
      <c r="P272" s="49"/>
    </row>
    <row r="273" spans="1:46" x14ac:dyDescent="0.25">
      <c r="A273" s="48" t="str">
        <f>IF(R312=0,"Na dan "&amp;[1]UnosPod!M6&amp;[1]UnosPod!P6&amp;" nije bilo zaliha.","Ukupne zalihe na dan "&amp;[1]UnosPod!M6&amp;[1]UnosPod!P6&amp;"godine  iznose: "&amp;ROUND(R312,0)&amp;" KM, što je u odnosu na stanje početkom godine")</f>
        <v>Na dan 31.12.2011. nije bilo zaliha.</v>
      </c>
      <c r="B273" s="48"/>
      <c r="C273" s="48"/>
      <c r="D273" s="48"/>
      <c r="E273" s="48"/>
      <c r="F273" s="48"/>
      <c r="G273" s="48"/>
      <c r="H273" s="48"/>
      <c r="I273" s="119"/>
      <c r="J273" s="119"/>
      <c r="K273" s="119"/>
      <c r="L273" s="119"/>
      <c r="M273" s="48"/>
      <c r="N273" s="48"/>
      <c r="O273" s="48"/>
      <c r="P273" s="48"/>
      <c r="Q273" s="147"/>
      <c r="R273" s="147"/>
      <c r="S273" s="147"/>
      <c r="T273" s="147"/>
      <c r="U273" s="147"/>
      <c r="V273" s="147"/>
      <c r="W273" s="147"/>
      <c r="X273" s="147"/>
      <c r="Y273" s="147"/>
      <c r="Z273" s="147"/>
      <c r="AA273" s="147"/>
      <c r="AB273" s="147"/>
      <c r="AC273" s="147"/>
      <c r="AD273" s="147"/>
      <c r="AE273" s="147"/>
      <c r="AF273" s="147"/>
      <c r="AG273" s="147"/>
      <c r="AH273" s="147"/>
      <c r="AI273" s="147"/>
      <c r="AJ273" s="147"/>
      <c r="AK273" s="147"/>
      <c r="AL273" s="147"/>
      <c r="AM273" s="147"/>
      <c r="AN273" s="147"/>
      <c r="AO273" s="147"/>
      <c r="AP273" s="147"/>
      <c r="AQ273" s="147"/>
      <c r="AR273" s="147"/>
      <c r="AS273" s="147"/>
    </row>
    <row r="274" spans="1:46" x14ac:dyDescent="0.25">
      <c r="A274" s="48" t="str">
        <f>IF(R312=0," ",AU312&amp;" za "&amp;ROUND(AU315+AU314,0)&amp;" KM ili "&amp;ROUND(AU313,1)&amp;" %.")</f>
        <v xml:space="preserve"> </v>
      </c>
      <c r="B274" s="48"/>
      <c r="C274" s="48"/>
      <c r="D274" s="48"/>
      <c r="E274" s="48"/>
      <c r="F274" s="48"/>
      <c r="G274" s="48"/>
      <c r="H274" s="48"/>
      <c r="I274" s="119"/>
      <c r="J274" s="119"/>
      <c r="K274" s="119"/>
      <c r="L274" s="119"/>
      <c r="M274" s="48"/>
      <c r="N274" s="48"/>
      <c r="O274" s="48"/>
      <c r="P274" s="48"/>
      <c r="Q274" s="147"/>
      <c r="R274" s="147"/>
      <c r="S274" s="147"/>
      <c r="T274" s="147"/>
      <c r="U274" s="147"/>
      <c r="V274" s="147"/>
      <c r="W274" s="147"/>
      <c r="X274" s="147"/>
      <c r="Y274" s="147"/>
      <c r="Z274" s="147"/>
      <c r="AA274" s="147"/>
      <c r="AB274" s="147"/>
      <c r="AC274" s="147"/>
      <c r="AD274" s="147"/>
      <c r="AE274" s="147"/>
      <c r="AF274" s="147"/>
      <c r="AG274" s="147"/>
      <c r="AH274" s="147"/>
      <c r="AI274" s="147"/>
      <c r="AJ274" s="147"/>
      <c r="AK274" s="147"/>
      <c r="AL274" s="147"/>
      <c r="AM274" s="147"/>
      <c r="AN274" s="147"/>
      <c r="AO274" s="147"/>
      <c r="AP274" s="147"/>
      <c r="AQ274" s="147"/>
      <c r="AR274" s="147"/>
      <c r="AS274" s="147"/>
    </row>
    <row r="275" spans="1:46" x14ac:dyDescent="0.25">
      <c r="A275" s="48"/>
      <c r="B275" s="48"/>
      <c r="C275" s="48"/>
      <c r="D275" s="48"/>
      <c r="E275" s="48"/>
      <c r="F275" s="48"/>
      <c r="G275" s="48"/>
      <c r="H275" s="48"/>
      <c r="I275" s="119"/>
      <c r="J275" s="119"/>
      <c r="K275" s="119"/>
      <c r="L275" s="119"/>
      <c r="M275" s="49"/>
      <c r="N275" s="49"/>
      <c r="O275" s="49"/>
      <c r="P275" s="49"/>
    </row>
    <row r="276" spans="1:46" x14ac:dyDescent="0.25">
      <c r="A276" s="48"/>
      <c r="B276" s="48"/>
      <c r="C276" s="48"/>
      <c r="D276" s="48"/>
      <c r="E276" s="48"/>
      <c r="F276" s="48"/>
      <c r="G276" s="48"/>
      <c r="H276" s="48"/>
      <c r="I276" s="119"/>
      <c r="J276" s="119"/>
      <c r="K276" s="119"/>
      <c r="L276" s="119"/>
      <c r="M276" s="49"/>
      <c r="N276" s="49"/>
      <c r="O276" s="49"/>
      <c r="P276" s="49"/>
    </row>
    <row r="277" spans="1:46" x14ac:dyDescent="0.25">
      <c r="A277" s="50"/>
      <c r="B277" s="50" t="s">
        <v>76</v>
      </c>
      <c r="C277" s="48"/>
      <c r="D277" s="48"/>
      <c r="E277" s="48"/>
      <c r="F277" s="48"/>
      <c r="G277" s="48"/>
      <c r="H277" s="48"/>
      <c r="I277" s="119"/>
      <c r="J277" s="119"/>
      <c r="K277" s="119"/>
      <c r="L277" s="119"/>
      <c r="M277" s="49"/>
      <c r="N277" s="49"/>
      <c r="O277" s="49"/>
      <c r="P277" s="49"/>
    </row>
    <row r="278" spans="1:46" x14ac:dyDescent="0.25">
      <c r="A278" s="48"/>
      <c r="B278" s="48"/>
      <c r="C278" s="48"/>
      <c r="D278" s="48"/>
      <c r="E278" s="48"/>
      <c r="F278" s="48"/>
      <c r="G278" s="48"/>
      <c r="H278" s="48"/>
      <c r="I278" s="119"/>
      <c r="J278" s="119"/>
      <c r="K278" s="119"/>
      <c r="L278" s="119"/>
      <c r="M278" s="49"/>
      <c r="N278" s="49"/>
      <c r="O278" s="49"/>
      <c r="P278" s="49"/>
    </row>
    <row r="279" spans="1:46" x14ac:dyDescent="0.25">
      <c r="A279" s="48" t="str">
        <f>IF(R313+R315+R314=0,"Na dan "&amp;[1]UnosPod!M6&amp;[1]UnosPod!P6&amp;"godine nije bilo kratkotočnih potraživanja i plasmana.","Kratkoročna potraživanja i plasmani na dan "&amp;[1]UnosPod!M6&amp;[1]UnosPod!P6&amp;"godine  iznose: "&amp;ROUND(R313+R314,0)&amp;" KM, na početku godine")</f>
        <v>Kratkoročna potraživanja i plasmani na dan 31.12.2011.godine  iznose: 471603 KM, na početku godine</v>
      </c>
      <c r="B279" s="48"/>
      <c r="C279" s="48"/>
      <c r="D279" s="48"/>
      <c r="E279" s="48"/>
      <c r="F279" s="48"/>
      <c r="G279" s="48"/>
      <c r="H279" s="48"/>
      <c r="I279" s="119"/>
      <c r="J279" s="119"/>
      <c r="K279" s="119"/>
      <c r="L279" s="119"/>
      <c r="M279" s="49"/>
      <c r="N279" s="49"/>
      <c r="O279" s="49"/>
      <c r="P279" s="49"/>
    </row>
    <row r="280" spans="1:46" x14ac:dyDescent="0.25">
      <c r="A280" s="48" t="str">
        <f>IF(R313+R315+R314=0," ","u ovom obliku bilo je angažirano "&amp;ROUND([1]Zabljeske!AD313+[1]Zabljeske!AD315+[1]Zabljeske!AD314,0)&amp;" KM tekućih (obrtnih) sredstava.")</f>
        <v>u ovom obliku bilo je angažirano 595344 KM tekućih (obrtnih) sredstava.</v>
      </c>
      <c r="B280" s="48"/>
      <c r="C280" s="48"/>
      <c r="D280" s="48"/>
      <c r="E280" s="48"/>
      <c r="F280" s="48"/>
      <c r="G280" s="48"/>
      <c r="H280" s="48"/>
      <c r="I280" s="119"/>
      <c r="J280" s="119"/>
      <c r="K280" s="119"/>
      <c r="L280" s="119"/>
      <c r="M280" s="49"/>
      <c r="N280" s="49"/>
      <c r="O280" s="49"/>
      <c r="P280" s="49"/>
    </row>
    <row r="281" spans="1:46" x14ac:dyDescent="0.25">
      <c r="A281" s="48"/>
      <c r="B281" s="48"/>
      <c r="C281" s="48"/>
      <c r="D281" s="48"/>
      <c r="E281" s="48"/>
      <c r="F281" s="48"/>
      <c r="G281" s="48"/>
      <c r="H281" s="48"/>
      <c r="I281" s="119"/>
      <c r="J281" s="119"/>
      <c r="K281" s="119"/>
      <c r="L281" s="119"/>
      <c r="M281" s="49"/>
      <c r="N281" s="49"/>
      <c r="O281" s="49"/>
      <c r="P281" s="49"/>
    </row>
    <row r="282" spans="1:46" x14ac:dyDescent="0.25">
      <c r="A282" s="48"/>
      <c r="B282" s="48"/>
      <c r="C282" s="48"/>
      <c r="D282" s="48"/>
      <c r="E282" s="48"/>
      <c r="F282" s="48"/>
      <c r="G282" s="48"/>
      <c r="H282" s="48"/>
      <c r="I282" s="119"/>
      <c r="J282" s="119"/>
      <c r="K282" s="119"/>
      <c r="L282" s="119"/>
      <c r="M282" s="49"/>
      <c r="N282" s="49"/>
      <c r="O282" s="49"/>
      <c r="P282" s="49"/>
    </row>
    <row r="283" spans="1:46" x14ac:dyDescent="0.25">
      <c r="A283" s="50"/>
      <c r="B283" s="50" t="s">
        <v>77</v>
      </c>
      <c r="D283" s="48"/>
      <c r="E283" s="48"/>
      <c r="F283" s="48"/>
      <c r="G283" s="48"/>
      <c r="H283" s="48"/>
      <c r="I283" s="48"/>
      <c r="J283" s="48"/>
      <c r="K283" s="48"/>
      <c r="L283" s="48"/>
      <c r="M283" s="49"/>
      <c r="N283" s="49"/>
      <c r="O283" s="49"/>
      <c r="P283" s="49"/>
    </row>
    <row r="284" spans="1:46" x14ac:dyDescent="0.25">
      <c r="A284" s="47" t="str">
        <f>"Iskazani iznos gotovine i ekvivalenata gotovine u bilansu stanja na dan "&amp;[1]UnosPod!M6&amp;[1]UnosPod!P6&amp;"godine, u iznosu: "&amp;ROUND(R316,0)&amp;" KM sastoji se od gotovine u blagajni, na transakcijskom-računu i od kratkoročnih depozita u poslovnoj banci. "</f>
        <v xml:space="preserve">Iskazani iznos gotovine i ekvivalenata gotovine u bilansu stanja na dan 31.12.2011.godine, u iznosu: 698187 KM sastoji se od gotovine u blagajni, na transakcijskom-računu i od kratkoročnih depozita u poslovnoj banci. </v>
      </c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  <c r="AT284" s="47"/>
    </row>
    <row r="285" spans="1:46" x14ac:dyDescent="0.25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  <c r="AT285" s="47"/>
    </row>
    <row r="286" spans="1:46" x14ac:dyDescent="0.25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  <c r="AT286" s="47"/>
    </row>
    <row r="287" spans="1:46" x14ac:dyDescent="0.25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  <c r="AT287" s="47"/>
    </row>
    <row r="288" spans="1:46" x14ac:dyDescent="0.25">
      <c r="A288" s="50"/>
      <c r="B288" s="50"/>
      <c r="D288" s="48"/>
      <c r="E288" s="48"/>
      <c r="F288" s="48"/>
      <c r="G288" s="48"/>
      <c r="H288" s="48"/>
      <c r="I288" s="48"/>
      <c r="J288" s="48"/>
      <c r="K288" s="48"/>
      <c r="L288" s="48"/>
      <c r="M288" s="49"/>
      <c r="N288" s="49"/>
      <c r="O288" s="49"/>
      <c r="P288" s="49"/>
    </row>
    <row r="289" spans="1:46" x14ac:dyDescent="0.25">
      <c r="A289" s="50"/>
      <c r="B289" s="50" t="s">
        <v>78</v>
      </c>
      <c r="D289" s="48"/>
      <c r="E289" s="48"/>
      <c r="F289" s="48"/>
      <c r="G289" s="48"/>
      <c r="H289" s="48"/>
      <c r="I289" s="48"/>
      <c r="J289" s="48"/>
      <c r="K289" s="48"/>
      <c r="L289" s="48"/>
      <c r="M289" s="49"/>
      <c r="N289" s="49"/>
      <c r="O289" s="49"/>
      <c r="P289" s="49"/>
    </row>
    <row r="290" spans="1:46" x14ac:dyDescent="0.25">
      <c r="A290" s="50"/>
      <c r="B290" s="48"/>
      <c r="C290" s="50"/>
      <c r="D290" s="48"/>
      <c r="E290" s="48"/>
      <c r="F290" s="48"/>
      <c r="G290" s="48"/>
      <c r="H290" s="48"/>
      <c r="I290" s="48"/>
      <c r="J290" s="48"/>
      <c r="K290" s="48"/>
      <c r="L290" s="48"/>
      <c r="M290" s="49"/>
      <c r="N290" s="49"/>
      <c r="O290" s="49"/>
      <c r="P290" s="49"/>
    </row>
    <row r="291" spans="1:46" x14ac:dyDescent="0.25">
      <c r="A291" s="48" t="s">
        <v>79</v>
      </c>
      <c r="B291" s="48"/>
      <c r="D291" s="48"/>
      <c r="E291" s="48"/>
      <c r="F291" s="48"/>
      <c r="G291" s="48"/>
      <c r="H291" s="48"/>
      <c r="I291" s="48"/>
      <c r="J291" s="48"/>
      <c r="K291" s="48"/>
      <c r="L291" s="48"/>
      <c r="M291" s="49"/>
      <c r="N291" s="49"/>
      <c r="O291" s="49"/>
      <c r="P291" s="49"/>
    </row>
    <row r="292" spans="1:46" x14ac:dyDescent="0.25">
      <c r="A292" s="48" t="s">
        <v>80</v>
      </c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9"/>
      <c r="N292" s="49"/>
      <c r="O292" s="49"/>
      <c r="P292" s="49"/>
    </row>
    <row r="293" spans="1:46" x14ac:dyDescent="0.25">
      <c r="A293" s="48" t="str">
        <f>"Na dan "&amp;[1]UnosPod!M6&amp;[1]UnosPod!P6&amp;"godine"</f>
        <v>Na dan 31.12.2011.godine</v>
      </c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9"/>
      <c r="N293" s="49"/>
      <c r="O293" s="49"/>
      <c r="P293" s="49"/>
    </row>
    <row r="294" spans="1:46" x14ac:dyDescent="0.25">
      <c r="A294" s="48"/>
      <c r="B294" s="48"/>
      <c r="C294" s="48"/>
      <c r="D294" s="48"/>
      <c r="E294" s="48"/>
      <c r="F294" s="48"/>
      <c r="G294" s="48"/>
      <c r="H294" s="48" t="str">
        <f>IF([1]B.Stanja!AR59=0," - nije bilo dugoročnih razgraničenja"," - dugoročna razgraničenja iznose: "&amp;ROUND([1]B.Stanja!AR61,0)&amp;" KM, ")</f>
        <v xml:space="preserve"> - nije bilo dugoročnih razgraničenja</v>
      </c>
      <c r="I294" s="48"/>
      <c r="J294" s="48"/>
      <c r="K294" s="48"/>
      <c r="L294" s="48"/>
      <c r="M294" s="49"/>
      <c r="N294" s="49"/>
      <c r="O294" s="49"/>
      <c r="P294" s="49"/>
    </row>
    <row r="295" spans="1:46" x14ac:dyDescent="0.25">
      <c r="A295" s="48"/>
      <c r="B295" s="48"/>
      <c r="C295" s="48"/>
      <c r="D295" s="48"/>
      <c r="E295" s="48"/>
      <c r="F295" s="48"/>
      <c r="G295" s="48"/>
      <c r="H295" s="48" t="str">
        <f>IF([1]B.Stanja!AR89=0," - nije bilo kratkoročnih razgraničenja"," - kratkoročna razgraničenja iznose: "&amp;ROUND([1]B.Stanja!AR89,0)&amp;" KM, ")</f>
        <v xml:space="preserve"> - kratkoročna razgraničenja iznose: 65068 KM, </v>
      </c>
      <c r="I295" s="48"/>
      <c r="J295" s="48"/>
      <c r="K295" s="48"/>
      <c r="L295" s="48"/>
      <c r="M295" s="49"/>
      <c r="N295" s="49"/>
      <c r="O295" s="49"/>
      <c r="P295" s="49"/>
    </row>
    <row r="296" spans="1:46" x14ac:dyDescent="0.25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9"/>
      <c r="N296" s="49"/>
      <c r="O296" s="49"/>
      <c r="P296" s="49"/>
    </row>
    <row r="297" spans="1:46" x14ac:dyDescent="0.25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9"/>
      <c r="N297" s="49"/>
      <c r="O297" s="49"/>
      <c r="P297" s="49"/>
    </row>
    <row r="298" spans="1:46" x14ac:dyDescent="0.25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9"/>
      <c r="N298" s="49"/>
      <c r="O298" s="49"/>
      <c r="P298" s="49"/>
    </row>
    <row r="299" spans="1:46" ht="15.75" x14ac:dyDescent="0.25">
      <c r="A299" s="52"/>
      <c r="B299" s="52"/>
      <c r="C299" s="52"/>
      <c r="D299" s="53"/>
      <c r="E299" s="53"/>
      <c r="F299" s="53"/>
      <c r="G299" s="53"/>
      <c r="H299" s="53"/>
      <c r="I299" s="53"/>
      <c r="J299" s="53"/>
      <c r="K299" s="53"/>
      <c r="L299" s="53"/>
    </row>
    <row r="300" spans="1:46" x14ac:dyDescent="0.25">
      <c r="A300" s="50"/>
      <c r="B300" s="50" t="str">
        <f>" - Analiza struktura sredstava i izvora sredstava na dan "&amp;[1]UnosPod!M6&amp;[1]UnosPod!P6&amp;"godine"</f>
        <v xml:space="preserve"> - Analiza struktura sredstava i izvora sredstava na dan 31.12.2011.godine</v>
      </c>
      <c r="C300" s="50"/>
    </row>
    <row r="301" spans="1:46" ht="15.75" x14ac:dyDescent="0.25">
      <c r="A301" s="148"/>
    </row>
    <row r="302" spans="1:46" ht="15.75" x14ac:dyDescent="0.25">
      <c r="A302" s="52"/>
      <c r="B302" s="48" t="str">
        <f>"Pregled raspoloživih sredstava u aktivi na dan "&amp;[1]UnosPod!M6&amp;[1]UnosPod!P6&amp;" i 31.12."&amp;[1]UnosPod!U1-1&amp;". godine."</f>
        <v>Pregled raspoloživih sredstava u aktivi na dan 31.12.2011. i 31.12.2010. godine.</v>
      </c>
      <c r="C302" s="52"/>
      <c r="D302" s="53"/>
      <c r="E302" s="53"/>
      <c r="F302" s="53"/>
      <c r="G302" s="53"/>
      <c r="H302" s="53"/>
      <c r="I302" s="53"/>
      <c r="J302" s="53"/>
      <c r="K302" s="53"/>
      <c r="L302" s="53"/>
    </row>
    <row r="303" spans="1:46" ht="18" customHeight="1" x14ac:dyDescent="0.25">
      <c r="A303" s="54" t="s">
        <v>26</v>
      </c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120" t="str">
        <f>[1]UnosPod!M6&amp;[1]UnosPod!P6</f>
        <v>31.12.2011.</v>
      </c>
      <c r="S303" s="121"/>
      <c r="T303" s="121"/>
      <c r="U303" s="121"/>
      <c r="V303" s="121"/>
      <c r="W303" s="121"/>
      <c r="X303" s="121"/>
      <c r="Y303" s="121"/>
      <c r="Z303" s="121"/>
      <c r="AA303" s="121"/>
      <c r="AB303" s="121"/>
      <c r="AC303" s="122"/>
      <c r="AD303" s="56" t="str">
        <f>"31.12."&amp;[1]UnosPod!U1-1</f>
        <v>31.12.2010</v>
      </c>
      <c r="AE303" s="56"/>
      <c r="AF303" s="56"/>
      <c r="AG303" s="56"/>
      <c r="AH303" s="56"/>
      <c r="AI303" s="56"/>
      <c r="AJ303" s="56"/>
      <c r="AK303" s="56"/>
      <c r="AL303" s="56"/>
      <c r="AM303" s="56"/>
      <c r="AN303" s="56"/>
      <c r="AO303" s="56"/>
      <c r="AP303" s="57" t="s">
        <v>29</v>
      </c>
      <c r="AQ303" s="57"/>
      <c r="AR303" s="57"/>
      <c r="AS303" s="57"/>
      <c r="AT303" s="58"/>
    </row>
    <row r="304" spans="1:46" ht="18" customHeight="1" x14ac:dyDescent="0.25">
      <c r="A304" s="59" t="s">
        <v>30</v>
      </c>
      <c r="B304" s="60" t="s">
        <v>31</v>
      </c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1" t="s">
        <v>32</v>
      </c>
      <c r="S304" s="61"/>
      <c r="T304" s="61"/>
      <c r="U304" s="61"/>
      <c r="V304" s="61"/>
      <c r="W304" s="61"/>
      <c r="X304" s="61"/>
      <c r="Y304" s="61"/>
      <c r="Z304" s="62" t="s">
        <v>33</v>
      </c>
      <c r="AA304" s="62"/>
      <c r="AB304" s="62"/>
      <c r="AC304" s="62"/>
      <c r="AD304" s="61" t="s">
        <v>32</v>
      </c>
      <c r="AE304" s="61"/>
      <c r="AF304" s="61"/>
      <c r="AG304" s="61"/>
      <c r="AH304" s="61"/>
      <c r="AI304" s="61"/>
      <c r="AJ304" s="61"/>
      <c r="AK304" s="61"/>
      <c r="AL304" s="62" t="s">
        <v>33</v>
      </c>
      <c r="AM304" s="62"/>
      <c r="AN304" s="62"/>
      <c r="AO304" s="62"/>
      <c r="AP304" s="63" t="s">
        <v>34</v>
      </c>
      <c r="AQ304" s="63"/>
      <c r="AR304" s="63"/>
      <c r="AS304" s="63"/>
      <c r="AT304" s="64"/>
    </row>
    <row r="305" spans="1:51" x14ac:dyDescent="0.25">
      <c r="A305" s="65">
        <v>0</v>
      </c>
      <c r="B305" s="66">
        <v>1</v>
      </c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7">
        <v>2</v>
      </c>
      <c r="S305" s="67"/>
      <c r="T305" s="67"/>
      <c r="U305" s="67"/>
      <c r="V305" s="67"/>
      <c r="W305" s="67"/>
      <c r="X305" s="67"/>
      <c r="Y305" s="67"/>
      <c r="Z305" s="67">
        <v>3</v>
      </c>
      <c r="AA305" s="67"/>
      <c r="AB305" s="67"/>
      <c r="AC305" s="67"/>
      <c r="AD305" s="67">
        <v>4</v>
      </c>
      <c r="AE305" s="67"/>
      <c r="AF305" s="67"/>
      <c r="AG305" s="67"/>
      <c r="AH305" s="67"/>
      <c r="AI305" s="67"/>
      <c r="AJ305" s="67"/>
      <c r="AK305" s="67"/>
      <c r="AL305" s="67">
        <v>5</v>
      </c>
      <c r="AM305" s="67"/>
      <c r="AN305" s="67"/>
      <c r="AO305" s="67"/>
      <c r="AP305" s="67">
        <v>6</v>
      </c>
      <c r="AQ305" s="67"/>
      <c r="AR305" s="67"/>
      <c r="AS305" s="67"/>
      <c r="AT305" s="68"/>
    </row>
    <row r="306" spans="1:51" ht="18" customHeight="1" x14ac:dyDescent="0.25">
      <c r="A306" s="149">
        <v>1</v>
      </c>
      <c r="B306" s="146" t="s">
        <v>81</v>
      </c>
      <c r="C306" s="150"/>
      <c r="D306" s="150"/>
      <c r="E306" s="150"/>
      <c r="F306" s="150"/>
      <c r="G306" s="150"/>
      <c r="H306" s="150"/>
      <c r="I306" s="150"/>
      <c r="J306" s="150"/>
      <c r="K306" s="112"/>
      <c r="L306" s="112"/>
      <c r="M306" s="112"/>
      <c r="N306" s="112"/>
      <c r="O306" s="112"/>
      <c r="P306" s="112"/>
      <c r="Q306" s="151"/>
      <c r="R306" s="107">
        <f>[1]B.Stanja!AR23</f>
        <v>1340752</v>
      </c>
      <c r="S306" s="107"/>
      <c r="T306" s="107"/>
      <c r="U306" s="107"/>
      <c r="V306" s="107"/>
      <c r="W306" s="107"/>
      <c r="X306" s="107"/>
      <c r="Y306" s="107"/>
      <c r="Z306" s="108">
        <f>R306/R319*100</f>
        <v>52.055707191694388</v>
      </c>
      <c r="AA306" s="108"/>
      <c r="AB306" s="108"/>
      <c r="AC306" s="108"/>
      <c r="AD306" s="152">
        <f>[1]B.Stanja!AY23</f>
        <v>1019981</v>
      </c>
      <c r="AE306" s="153"/>
      <c r="AF306" s="153"/>
      <c r="AG306" s="153"/>
      <c r="AH306" s="153"/>
      <c r="AI306" s="153"/>
      <c r="AJ306" s="153"/>
      <c r="AK306" s="154"/>
      <c r="AL306" s="155">
        <f>AD306/AD319*100</f>
        <v>45.216794184834626</v>
      </c>
      <c r="AM306" s="155"/>
      <c r="AN306" s="155"/>
      <c r="AO306" s="155"/>
      <c r="AP306" s="156">
        <f>IF(R306/(AD306+0.00001)*100&gt;10000,0,R306/(AD306+0.00001)*100)</f>
        <v>131.44872306316051</v>
      </c>
      <c r="AQ306" s="156"/>
      <c r="AR306" s="156"/>
      <c r="AS306" s="156"/>
      <c r="AT306" s="157"/>
      <c r="AU306" s="113" t="str">
        <f>IF((R306-AD306)&gt;0,"POVEĆANJE","SMANJENJE")</f>
        <v>POVEĆANJE</v>
      </c>
      <c r="AV306" s="114" t="s">
        <v>82</v>
      </c>
      <c r="AW306" s="115"/>
      <c r="AX306" s="115"/>
      <c r="AY306" s="115"/>
    </row>
    <row r="307" spans="1:51" ht="18" customHeight="1" x14ac:dyDescent="0.25">
      <c r="A307" s="158"/>
      <c r="B307" s="159" t="s">
        <v>83</v>
      </c>
      <c r="C307" s="71"/>
      <c r="D307" s="71"/>
      <c r="E307" s="71"/>
      <c r="F307" s="71"/>
      <c r="G307" s="71"/>
      <c r="H307" s="71"/>
      <c r="I307" s="71"/>
      <c r="J307" s="71"/>
      <c r="K307" s="126"/>
      <c r="L307" s="126"/>
      <c r="M307" s="126"/>
      <c r="N307" s="126"/>
      <c r="O307" s="126"/>
      <c r="P307" s="126"/>
      <c r="Q307" s="127"/>
      <c r="R307" s="75">
        <f>[1]B.Stanja!AR25</f>
        <v>57860</v>
      </c>
      <c r="S307" s="75"/>
      <c r="T307" s="75"/>
      <c r="U307" s="75"/>
      <c r="V307" s="75"/>
      <c r="W307" s="75"/>
      <c r="X307" s="75"/>
      <c r="Y307" s="75"/>
      <c r="Z307" s="160">
        <f>R307/R319*100</f>
        <v>2.2464581206005567</v>
      </c>
      <c r="AA307" s="160"/>
      <c r="AB307" s="160"/>
      <c r="AC307" s="160"/>
      <c r="AD307" s="161">
        <f>[1]B.Stanja!AY25</f>
        <v>76104</v>
      </c>
      <c r="AE307" s="162"/>
      <c r="AF307" s="162"/>
      <c r="AG307" s="162"/>
      <c r="AH307" s="162"/>
      <c r="AI307" s="162"/>
      <c r="AJ307" s="162"/>
      <c r="AK307" s="163"/>
      <c r="AL307" s="164">
        <f>AD307/AD319*100</f>
        <v>3.3737676531647693</v>
      </c>
      <c r="AM307" s="164"/>
      <c r="AN307" s="164"/>
      <c r="AO307" s="164"/>
      <c r="AP307" s="128">
        <f>IF(R307/(AD307+0.00001)*100&gt;10000,0,R307/(AD307+0.00001)*100)</f>
        <v>76.027541249339379</v>
      </c>
      <c r="AQ307" s="128"/>
      <c r="AR307" s="128"/>
      <c r="AS307" s="128"/>
      <c r="AT307" s="129"/>
      <c r="AU307" s="123">
        <f>ROUND(IF(AP306&gt;100,AP306-100,100-AP306),1)</f>
        <v>31.4</v>
      </c>
      <c r="AV307" s="123"/>
      <c r="AW307" s="123"/>
      <c r="AX307" s="123"/>
      <c r="AY307" s="123"/>
    </row>
    <row r="308" spans="1:51" ht="18" customHeight="1" x14ac:dyDescent="0.25">
      <c r="A308" s="165"/>
      <c r="B308" s="166" t="s">
        <v>84</v>
      </c>
      <c r="C308" s="82"/>
      <c r="D308" s="82"/>
      <c r="E308" s="82"/>
      <c r="F308" s="82"/>
      <c r="G308" s="82"/>
      <c r="H308" s="82"/>
      <c r="I308" s="82"/>
      <c r="J308" s="82"/>
      <c r="K308" s="132"/>
      <c r="L308" s="132"/>
      <c r="M308" s="132"/>
      <c r="N308" s="132"/>
      <c r="O308" s="132"/>
      <c r="P308" s="132"/>
      <c r="Q308" s="133"/>
      <c r="R308" s="86">
        <f>[1]B.Stanja!AR31</f>
        <v>245936</v>
      </c>
      <c r="S308" s="86"/>
      <c r="T308" s="86"/>
      <c r="U308" s="86"/>
      <c r="V308" s="86"/>
      <c r="W308" s="86"/>
      <c r="X308" s="86"/>
      <c r="Y308" s="86"/>
      <c r="Z308" s="167">
        <f>R308/R319*100</f>
        <v>9.5486506109232376</v>
      </c>
      <c r="AA308" s="167"/>
      <c r="AB308" s="167"/>
      <c r="AC308" s="167"/>
      <c r="AD308" s="168">
        <f>[1]B.Stanja!AY31</f>
        <v>392633</v>
      </c>
      <c r="AE308" s="169"/>
      <c r="AF308" s="169"/>
      <c r="AG308" s="169"/>
      <c r="AH308" s="169"/>
      <c r="AI308" s="169"/>
      <c r="AJ308" s="169"/>
      <c r="AK308" s="170"/>
      <c r="AL308" s="171">
        <f>AD308/AD319*100</f>
        <v>17.405819864462352</v>
      </c>
      <c r="AM308" s="171"/>
      <c r="AN308" s="171"/>
      <c r="AO308" s="171"/>
      <c r="AP308" s="134">
        <f>IF(R308/(AD308+0.00001)*100&gt;10000,0,R308/(AD308+0.00001)*100)</f>
        <v>62.637628521733077</v>
      </c>
      <c r="AQ308" s="134"/>
      <c r="AR308" s="134"/>
      <c r="AS308" s="134"/>
      <c r="AT308" s="135"/>
      <c r="AU308" s="123">
        <f>IF(R306-AD306&lt;0,0,R306-AD306)</f>
        <v>320771</v>
      </c>
    </row>
    <row r="309" spans="1:51" ht="18" customHeight="1" x14ac:dyDescent="0.25">
      <c r="A309" s="165"/>
      <c r="B309" s="172" t="s">
        <v>85</v>
      </c>
      <c r="C309" s="82"/>
      <c r="D309" s="82"/>
      <c r="E309" s="82"/>
      <c r="F309" s="82"/>
      <c r="G309" s="82"/>
      <c r="H309" s="82"/>
      <c r="I309" s="82"/>
      <c r="J309" s="82"/>
      <c r="K309" s="132"/>
      <c r="L309" s="132"/>
      <c r="M309" s="132"/>
      <c r="N309" s="132"/>
      <c r="O309" s="132"/>
      <c r="P309" s="132"/>
      <c r="Q309" s="133"/>
      <c r="R309" s="86">
        <f>[1]B.Stanja!AR38</f>
        <v>0</v>
      </c>
      <c r="S309" s="86"/>
      <c r="T309" s="86"/>
      <c r="U309" s="86"/>
      <c r="V309" s="86"/>
      <c r="W309" s="86"/>
      <c r="X309" s="86"/>
      <c r="Y309" s="86"/>
      <c r="Z309" s="167">
        <f>R309/R319*100</f>
        <v>0</v>
      </c>
      <c r="AA309" s="167"/>
      <c r="AB309" s="167"/>
      <c r="AC309" s="167"/>
      <c r="AD309" s="168">
        <f>[1]B.Stanja!AY38</f>
        <v>0</v>
      </c>
      <c r="AE309" s="169"/>
      <c r="AF309" s="169"/>
      <c r="AG309" s="169"/>
      <c r="AH309" s="169"/>
      <c r="AI309" s="169"/>
      <c r="AJ309" s="169"/>
      <c r="AK309" s="170"/>
      <c r="AL309" s="171">
        <f>AD309/AD319*100</f>
        <v>0</v>
      </c>
      <c r="AM309" s="171"/>
      <c r="AN309" s="171"/>
      <c r="AO309" s="171"/>
      <c r="AP309" s="134">
        <f>IF(R309/(AD309+0.00001)*100&gt;10000,0,R309/(AD309+0.00001)*100)</f>
        <v>0</v>
      </c>
      <c r="AQ309" s="134"/>
      <c r="AR309" s="134"/>
      <c r="AS309" s="134"/>
      <c r="AT309" s="135"/>
      <c r="AU309" s="123">
        <f>IF(AD306-R306&lt;0,0,AD306-R306)</f>
        <v>0</v>
      </c>
    </row>
    <row r="310" spans="1:51" ht="18" customHeight="1" x14ac:dyDescent="0.25">
      <c r="A310" s="173"/>
      <c r="B310" s="174" t="s">
        <v>86</v>
      </c>
      <c r="C310" s="175"/>
      <c r="D310" s="175"/>
      <c r="E310" s="175"/>
      <c r="F310" s="175"/>
      <c r="G310" s="175"/>
      <c r="H310" s="175"/>
      <c r="I310" s="175"/>
      <c r="J310" s="175"/>
      <c r="K310" s="176"/>
      <c r="L310" s="176"/>
      <c r="M310" s="176"/>
      <c r="N310" s="176"/>
      <c r="O310" s="176"/>
      <c r="P310" s="132"/>
      <c r="Q310" s="133"/>
      <c r="R310" s="86">
        <f>R306-R307-R308-R309</f>
        <v>1036956</v>
      </c>
      <c r="S310" s="86"/>
      <c r="T310" s="86"/>
      <c r="U310" s="86"/>
      <c r="V310" s="86"/>
      <c r="W310" s="86"/>
      <c r="X310" s="86"/>
      <c r="Y310" s="86"/>
      <c r="Z310" s="167">
        <f>R310/R319*100</f>
        <v>40.260598460170598</v>
      </c>
      <c r="AA310" s="167"/>
      <c r="AB310" s="167"/>
      <c r="AC310" s="167"/>
      <c r="AD310" s="177">
        <f>AD306-AD307-AD308-AD309</f>
        <v>551244</v>
      </c>
      <c r="AE310" s="178"/>
      <c r="AF310" s="178"/>
      <c r="AG310" s="178"/>
      <c r="AH310" s="178"/>
      <c r="AI310" s="178"/>
      <c r="AJ310" s="178"/>
      <c r="AK310" s="179"/>
      <c r="AL310" s="171">
        <f>AD310/AD319*100</f>
        <v>24.437206667207505</v>
      </c>
      <c r="AM310" s="171"/>
      <c r="AN310" s="171"/>
      <c r="AO310" s="171"/>
      <c r="AP310" s="134">
        <f>IF(R310/(AD310+0.00001)*100&gt;10000,0,R310/(AD310+0.00001)*100)</f>
        <v>188.11197944670397</v>
      </c>
      <c r="AQ310" s="134"/>
      <c r="AR310" s="134"/>
      <c r="AS310" s="134"/>
      <c r="AT310" s="135"/>
    </row>
    <row r="311" spans="1:51" ht="18" customHeight="1" x14ac:dyDescent="0.25">
      <c r="A311" s="102">
        <v>2</v>
      </c>
      <c r="B311" s="103" t="s">
        <v>87</v>
      </c>
      <c r="C311" s="104"/>
      <c r="D311" s="104"/>
      <c r="E311" s="104"/>
      <c r="F311" s="104"/>
      <c r="G311" s="104"/>
      <c r="H311" s="104"/>
      <c r="I311" s="104"/>
      <c r="J311" s="104"/>
      <c r="K311" s="105"/>
      <c r="L311" s="105"/>
      <c r="M311" s="105"/>
      <c r="N311" s="105"/>
      <c r="O311" s="105"/>
      <c r="P311" s="112"/>
      <c r="Q311" s="151"/>
      <c r="R311" s="107">
        <f>[1]B.Stanja!AR61</f>
        <v>1234858</v>
      </c>
      <c r="S311" s="107"/>
      <c r="T311" s="107"/>
      <c r="U311" s="107"/>
      <c r="V311" s="107"/>
      <c r="W311" s="107"/>
      <c r="X311" s="107"/>
      <c r="Y311" s="107"/>
      <c r="Z311" s="108">
        <f>R311/R319*100</f>
        <v>47.944292808305605</v>
      </c>
      <c r="AA311" s="108"/>
      <c r="AB311" s="108"/>
      <c r="AC311" s="108"/>
      <c r="AD311" s="152">
        <f>[1]B.Stanja!AY61</f>
        <v>1235776</v>
      </c>
      <c r="AE311" s="153"/>
      <c r="AF311" s="153"/>
      <c r="AG311" s="153"/>
      <c r="AH311" s="153"/>
      <c r="AI311" s="153"/>
      <c r="AJ311" s="153"/>
      <c r="AK311" s="154"/>
      <c r="AL311" s="155">
        <f>AD311/AD319*100</f>
        <v>54.783205815165367</v>
      </c>
      <c r="AM311" s="155"/>
      <c r="AN311" s="155"/>
      <c r="AO311" s="155"/>
      <c r="AP311" s="156">
        <f t="shared" ref="AP311:AP318" si="0">IF(R311/(AD311+0.00001)*100&gt;10000,0,R311/(AD311+0.00001)*100)</f>
        <v>99.925714691821767</v>
      </c>
      <c r="AQ311" s="156"/>
      <c r="AR311" s="156"/>
      <c r="AS311" s="156"/>
      <c r="AT311" s="157"/>
    </row>
    <row r="312" spans="1:51" ht="18" customHeight="1" x14ac:dyDescent="0.25">
      <c r="A312" s="158"/>
      <c r="B312" s="159" t="s">
        <v>88</v>
      </c>
      <c r="C312" s="71"/>
      <c r="D312" s="71"/>
      <c r="E312" s="71"/>
      <c r="F312" s="71"/>
      <c r="G312" s="71"/>
      <c r="H312" s="71"/>
      <c r="I312" s="71"/>
      <c r="J312" s="71"/>
      <c r="K312" s="126"/>
      <c r="L312" s="126"/>
      <c r="M312" s="126"/>
      <c r="N312" s="126"/>
      <c r="O312" s="126"/>
      <c r="P312" s="126"/>
      <c r="Q312" s="127"/>
      <c r="R312" s="75">
        <f>[1]B.Stanja!AR62</f>
        <v>0</v>
      </c>
      <c r="S312" s="75"/>
      <c r="T312" s="75"/>
      <c r="U312" s="75"/>
      <c r="V312" s="75"/>
      <c r="W312" s="75"/>
      <c r="X312" s="75"/>
      <c r="Y312" s="75"/>
      <c r="Z312" s="77">
        <f>R312/R319*100</f>
        <v>0</v>
      </c>
      <c r="AA312" s="77"/>
      <c r="AB312" s="77"/>
      <c r="AC312" s="77"/>
      <c r="AD312" s="161">
        <f>[1]B.Stanja!AY62</f>
        <v>909</v>
      </c>
      <c r="AE312" s="162"/>
      <c r="AF312" s="162"/>
      <c r="AG312" s="162"/>
      <c r="AH312" s="162"/>
      <c r="AI312" s="162"/>
      <c r="AJ312" s="162"/>
      <c r="AK312" s="163"/>
      <c r="AL312" s="180">
        <f>AD312/AD319*100</f>
        <v>4.0296893681367275E-2</v>
      </c>
      <c r="AM312" s="180"/>
      <c r="AN312" s="180"/>
      <c r="AO312" s="180"/>
      <c r="AP312" s="78">
        <f t="shared" si="0"/>
        <v>0</v>
      </c>
      <c r="AQ312" s="78"/>
      <c r="AR312" s="78"/>
      <c r="AS312" s="78"/>
      <c r="AT312" s="79"/>
      <c r="AU312" s="113" t="str">
        <f>IF(AP312&gt;100,"POVEĆANJE","SMANJENJE")</f>
        <v>SMANJENJE</v>
      </c>
      <c r="AV312" t="s">
        <v>89</v>
      </c>
    </row>
    <row r="313" spans="1:51" ht="18" customHeight="1" x14ac:dyDescent="0.25">
      <c r="A313" s="165"/>
      <c r="B313" s="166" t="s">
        <v>90</v>
      </c>
      <c r="C313" s="82"/>
      <c r="D313" s="82"/>
      <c r="E313" s="82"/>
      <c r="F313" s="82"/>
      <c r="G313" s="82"/>
      <c r="H313" s="82"/>
      <c r="I313" s="82"/>
      <c r="J313" s="82"/>
      <c r="K313" s="132"/>
      <c r="L313" s="132"/>
      <c r="M313" s="132"/>
      <c r="N313" s="132"/>
      <c r="O313" s="132"/>
      <c r="P313" s="132"/>
      <c r="Q313" s="133"/>
      <c r="R313" s="86">
        <f>[1]B.Stanja!AR74</f>
        <v>471603</v>
      </c>
      <c r="S313" s="86"/>
      <c r="T313" s="86"/>
      <c r="U313" s="86"/>
      <c r="V313" s="86"/>
      <c r="W313" s="86"/>
      <c r="X313" s="86"/>
      <c r="Y313" s="86"/>
      <c r="Z313" s="88">
        <f>R313/R319*100</f>
        <v>18.310342016066098</v>
      </c>
      <c r="AA313" s="88"/>
      <c r="AB313" s="88"/>
      <c r="AC313" s="88"/>
      <c r="AD313" s="168">
        <f>[1]B.Stanja!AY74</f>
        <v>595344</v>
      </c>
      <c r="AE313" s="169"/>
      <c r="AF313" s="169"/>
      <c r="AG313" s="169"/>
      <c r="AH313" s="169"/>
      <c r="AI313" s="169"/>
      <c r="AJ313" s="169"/>
      <c r="AK313" s="170"/>
      <c r="AL313" s="181">
        <f>AD313/AD319*100</f>
        <v>26.392204479471857</v>
      </c>
      <c r="AM313" s="181"/>
      <c r="AN313" s="181"/>
      <c r="AO313" s="181"/>
      <c r="AP313" s="89">
        <f t="shared" si="0"/>
        <v>79.21521002850092</v>
      </c>
      <c r="AQ313" s="89"/>
      <c r="AR313" s="89"/>
      <c r="AS313" s="89"/>
      <c r="AT313" s="90"/>
      <c r="AU313" s="123">
        <f>ROUND(IF(AP312&gt;100,AP312-100,100-AP312),1)</f>
        <v>100</v>
      </c>
    </row>
    <row r="314" spans="1:51" ht="18" customHeight="1" x14ac:dyDescent="0.25">
      <c r="A314" s="165"/>
      <c r="B314" s="172" t="s">
        <v>91</v>
      </c>
      <c r="C314" s="82"/>
      <c r="D314" s="82"/>
      <c r="E314" s="82"/>
      <c r="F314" s="82"/>
      <c r="G314" s="82"/>
      <c r="H314" s="82"/>
      <c r="I314" s="82"/>
      <c r="J314" s="82"/>
      <c r="K314" s="132"/>
      <c r="L314" s="132"/>
      <c r="M314" s="132"/>
      <c r="N314" s="132"/>
      <c r="O314" s="132"/>
      <c r="P314" s="132"/>
      <c r="Q314" s="133"/>
      <c r="R314" s="86">
        <f>[1]B.Stanja!AR80</f>
        <v>0</v>
      </c>
      <c r="S314" s="86"/>
      <c r="T314" s="86"/>
      <c r="U314" s="86"/>
      <c r="V314" s="86"/>
      <c r="W314" s="86"/>
      <c r="X314" s="86"/>
      <c r="Y314" s="86"/>
      <c r="Z314" s="88">
        <f>R314/R319*100</f>
        <v>0</v>
      </c>
      <c r="AA314" s="88"/>
      <c r="AB314" s="88"/>
      <c r="AC314" s="88"/>
      <c r="AD314" s="168">
        <f>[1]B.Stanja!AY80</f>
        <v>0</v>
      </c>
      <c r="AE314" s="169"/>
      <c r="AF314" s="169"/>
      <c r="AG314" s="169"/>
      <c r="AH314" s="169"/>
      <c r="AI314" s="169"/>
      <c r="AJ314" s="169"/>
      <c r="AK314" s="170"/>
      <c r="AL314" s="181">
        <f>AD314/AD319*100</f>
        <v>0</v>
      </c>
      <c r="AM314" s="181"/>
      <c r="AN314" s="181"/>
      <c r="AO314" s="181"/>
      <c r="AP314" s="89">
        <f>IF(R314/(AD314+0.00001)*100&gt;10000,0,R314/(AD314+0.00001)*100)</f>
        <v>0</v>
      </c>
      <c r="AQ314" s="89"/>
      <c r="AR314" s="89"/>
      <c r="AS314" s="89"/>
      <c r="AT314" s="90"/>
      <c r="AU314" s="123">
        <f>IF(AD312-R312&lt;0,0,AD312-R312)</f>
        <v>909</v>
      </c>
    </row>
    <row r="315" spans="1:51" ht="18" customHeight="1" x14ac:dyDescent="0.25">
      <c r="A315" s="165"/>
      <c r="B315" s="172" t="s">
        <v>92</v>
      </c>
      <c r="C315" s="82"/>
      <c r="D315" s="82"/>
      <c r="E315" s="82"/>
      <c r="F315" s="82"/>
      <c r="G315" s="82"/>
      <c r="H315" s="82"/>
      <c r="I315" s="82"/>
      <c r="J315" s="82"/>
      <c r="K315" s="132"/>
      <c r="L315" s="132"/>
      <c r="M315" s="132"/>
      <c r="N315" s="132"/>
      <c r="O315" s="132"/>
      <c r="P315" s="132"/>
      <c r="Q315" s="133"/>
      <c r="R315" s="86">
        <f>R311-R312-R313-R314-R316-R317</f>
        <v>0</v>
      </c>
      <c r="S315" s="86"/>
      <c r="T315" s="86"/>
      <c r="U315" s="86"/>
      <c r="V315" s="86"/>
      <c r="W315" s="86"/>
      <c r="X315" s="86"/>
      <c r="Y315" s="86"/>
      <c r="Z315" s="88">
        <f>R315/R319*100</f>
        <v>0</v>
      </c>
      <c r="AA315" s="88"/>
      <c r="AB315" s="88"/>
      <c r="AC315" s="88"/>
      <c r="AD315" s="168">
        <f>AD311-AD312-AD313-AD314-AD316-AD317</f>
        <v>0</v>
      </c>
      <c r="AE315" s="169"/>
      <c r="AF315" s="169"/>
      <c r="AG315" s="169"/>
      <c r="AH315" s="169"/>
      <c r="AI315" s="169"/>
      <c r="AJ315" s="169"/>
      <c r="AK315" s="170"/>
      <c r="AL315" s="181">
        <f>AD315/AD319*100</f>
        <v>0</v>
      </c>
      <c r="AM315" s="181"/>
      <c r="AN315" s="181"/>
      <c r="AO315" s="181"/>
      <c r="AP315" s="89">
        <f t="shared" si="0"/>
        <v>0</v>
      </c>
      <c r="AQ315" s="89"/>
      <c r="AR315" s="89"/>
      <c r="AS315" s="89"/>
      <c r="AT315" s="90"/>
      <c r="AU315" s="123">
        <f>IF(R312-AD312&lt;0,0,R312-AD312)</f>
        <v>0</v>
      </c>
    </row>
    <row r="316" spans="1:51" ht="18" customHeight="1" x14ac:dyDescent="0.25">
      <c r="A316" s="165"/>
      <c r="B316" s="172" t="s">
        <v>93</v>
      </c>
      <c r="C316" s="82"/>
      <c r="D316" s="82"/>
      <c r="E316" s="82"/>
      <c r="F316" s="82"/>
      <c r="G316" s="82"/>
      <c r="H316" s="82"/>
      <c r="I316" s="82"/>
      <c r="J316" s="82"/>
      <c r="K316" s="132"/>
      <c r="L316" s="132"/>
      <c r="M316" s="132"/>
      <c r="N316" s="132"/>
      <c r="O316" s="132"/>
      <c r="P316" s="132"/>
      <c r="Q316" s="133"/>
      <c r="R316" s="86">
        <f>[1]B.Stanja!AR71</f>
        <v>698187</v>
      </c>
      <c r="S316" s="86"/>
      <c r="T316" s="86"/>
      <c r="U316" s="86"/>
      <c r="V316" s="86"/>
      <c r="W316" s="86"/>
      <c r="X316" s="86"/>
      <c r="Y316" s="86"/>
      <c r="Z316" s="87">
        <f>R316/R319*100</f>
        <v>27.107636637534409</v>
      </c>
      <c r="AA316" s="87"/>
      <c r="AB316" s="87"/>
      <c r="AC316" s="87"/>
      <c r="AD316" s="168">
        <f>[1]B.Stanja!AY71</f>
        <v>569649</v>
      </c>
      <c r="AE316" s="169"/>
      <c r="AF316" s="169"/>
      <c r="AG316" s="169"/>
      <c r="AH316" s="169"/>
      <c r="AI316" s="169"/>
      <c r="AJ316" s="169"/>
      <c r="AK316" s="170"/>
      <c r="AL316" s="181">
        <f>AD316/AD319*100</f>
        <v>25.253119019468851</v>
      </c>
      <c r="AM316" s="181"/>
      <c r="AN316" s="181"/>
      <c r="AO316" s="181"/>
      <c r="AP316" s="89">
        <f t="shared" si="0"/>
        <v>122.56442124672273</v>
      </c>
      <c r="AQ316" s="89"/>
      <c r="AR316" s="89"/>
      <c r="AS316" s="89"/>
      <c r="AT316" s="90"/>
    </row>
    <row r="317" spans="1:51" ht="18" customHeight="1" x14ac:dyDescent="0.25">
      <c r="A317" s="165"/>
      <c r="B317" s="166" t="s">
        <v>94</v>
      </c>
      <c r="C317" s="82"/>
      <c r="D317" s="82"/>
      <c r="E317" s="82"/>
      <c r="F317" s="82"/>
      <c r="G317" s="82"/>
      <c r="H317" s="82"/>
      <c r="I317" s="82"/>
      <c r="J317" s="82"/>
      <c r="K317" s="132"/>
      <c r="L317" s="132"/>
      <c r="M317" s="132"/>
      <c r="N317" s="132"/>
      <c r="O317" s="132"/>
      <c r="P317" s="132"/>
      <c r="Q317" s="133"/>
      <c r="R317" s="86">
        <f>[1]B.Stanja!AR89</f>
        <v>65068</v>
      </c>
      <c r="S317" s="86"/>
      <c r="T317" s="86"/>
      <c r="U317" s="86"/>
      <c r="V317" s="86"/>
      <c r="W317" s="86"/>
      <c r="X317" s="86"/>
      <c r="Y317" s="86"/>
      <c r="Z317" s="87">
        <f>R317/R319*100</f>
        <v>2.5263141547050991</v>
      </c>
      <c r="AA317" s="87"/>
      <c r="AB317" s="87"/>
      <c r="AC317" s="87"/>
      <c r="AD317" s="177">
        <f>[1]B.Stanja!AY89</f>
        <v>69874</v>
      </c>
      <c r="AE317" s="178"/>
      <c r="AF317" s="178"/>
      <c r="AG317" s="178"/>
      <c r="AH317" s="178"/>
      <c r="AI317" s="178"/>
      <c r="AJ317" s="178"/>
      <c r="AK317" s="179"/>
      <c r="AL317" s="181">
        <f>AD317/AD319*100</f>
        <v>3.0975854225432973</v>
      </c>
      <c r="AM317" s="181"/>
      <c r="AN317" s="181"/>
      <c r="AO317" s="181"/>
      <c r="AP317" s="89">
        <f t="shared" si="0"/>
        <v>93.121905130216973</v>
      </c>
      <c r="AQ317" s="89"/>
      <c r="AR317" s="89"/>
      <c r="AS317" s="89"/>
      <c r="AT317" s="90"/>
    </row>
    <row r="318" spans="1:51" ht="18" customHeight="1" x14ac:dyDescent="0.25">
      <c r="A318" s="102">
        <v>3</v>
      </c>
      <c r="B318" s="103" t="s">
        <v>95</v>
      </c>
      <c r="C318" s="104"/>
      <c r="D318" s="104"/>
      <c r="E318" s="104"/>
      <c r="F318" s="104"/>
      <c r="G318" s="104"/>
      <c r="H318" s="104"/>
      <c r="I318" s="104"/>
      <c r="J318" s="104"/>
      <c r="K318" s="105"/>
      <c r="L318" s="105"/>
      <c r="M318" s="105"/>
      <c r="N318" s="105"/>
      <c r="O318" s="105"/>
      <c r="P318" s="112"/>
      <c r="Q318" s="151"/>
      <c r="R318" s="107">
        <f>[1]B.Stanja!AR91</f>
        <v>0</v>
      </c>
      <c r="S318" s="107"/>
      <c r="T318" s="107"/>
      <c r="U318" s="107"/>
      <c r="V318" s="107"/>
      <c r="W318" s="107"/>
      <c r="X318" s="107"/>
      <c r="Y318" s="107"/>
      <c r="Z318" s="182">
        <f>R318/R319*100</f>
        <v>0</v>
      </c>
      <c r="AA318" s="182"/>
      <c r="AB318" s="182"/>
      <c r="AC318" s="182"/>
      <c r="AD318" s="152">
        <f>[1]B.Stanja!AY91</f>
        <v>0</v>
      </c>
      <c r="AE318" s="153"/>
      <c r="AF318" s="153"/>
      <c r="AG318" s="153"/>
      <c r="AH318" s="153"/>
      <c r="AI318" s="153"/>
      <c r="AJ318" s="153"/>
      <c r="AK318" s="154"/>
      <c r="AL318" s="183">
        <f>AD318/AD319*100</f>
        <v>0</v>
      </c>
      <c r="AM318" s="183"/>
      <c r="AN318" s="183"/>
      <c r="AO318" s="183"/>
      <c r="AP318" s="109">
        <f t="shared" si="0"/>
        <v>0</v>
      </c>
      <c r="AQ318" s="109"/>
      <c r="AR318" s="109"/>
      <c r="AS318" s="109"/>
      <c r="AT318" s="110"/>
    </row>
    <row r="319" spans="1:51" ht="18" customHeight="1" x14ac:dyDescent="0.25">
      <c r="A319" s="102">
        <v>4</v>
      </c>
      <c r="B319" s="103" t="s">
        <v>96</v>
      </c>
      <c r="C319" s="104"/>
      <c r="D319" s="104"/>
      <c r="E319" s="104"/>
      <c r="F319" s="104"/>
      <c r="G319" s="104"/>
      <c r="H319" s="104"/>
      <c r="I319" s="104"/>
      <c r="J319" s="104"/>
      <c r="K319" s="105"/>
      <c r="L319" s="105"/>
      <c r="M319" s="105"/>
      <c r="N319" s="105"/>
      <c r="O319" s="105"/>
      <c r="P319" s="105"/>
      <c r="Q319" s="106"/>
      <c r="R319" s="107">
        <f>[1]B.Stanja!AR92</f>
        <v>2575610</v>
      </c>
      <c r="S319" s="107"/>
      <c r="T319" s="107"/>
      <c r="U319" s="107"/>
      <c r="V319" s="107"/>
      <c r="W319" s="107"/>
      <c r="X319" s="107"/>
      <c r="Y319" s="107"/>
      <c r="Z319" s="182">
        <f>R319/R319*100</f>
        <v>100</v>
      </c>
      <c r="AA319" s="182"/>
      <c r="AB319" s="182"/>
      <c r="AC319" s="182"/>
      <c r="AD319" s="152">
        <f>[1]B.Stanja!AY92</f>
        <v>2255757</v>
      </c>
      <c r="AE319" s="153"/>
      <c r="AF319" s="153"/>
      <c r="AG319" s="153"/>
      <c r="AH319" s="153"/>
      <c r="AI319" s="153"/>
      <c r="AJ319" s="153"/>
      <c r="AK319" s="154"/>
      <c r="AL319" s="108">
        <f>AD319/AD319*100</f>
        <v>100</v>
      </c>
      <c r="AM319" s="108"/>
      <c r="AN319" s="108"/>
      <c r="AO319" s="108"/>
      <c r="AP319" s="109">
        <f>IF(R319/(AD319+0.00001)*100&gt;10000,0,R319/(AD319+0.00001)*100)</f>
        <v>114.17940850847772</v>
      </c>
      <c r="AQ319" s="109"/>
      <c r="AR319" s="109"/>
      <c r="AS319" s="109"/>
      <c r="AT319" s="110"/>
    </row>
    <row r="324" spans="2:53" ht="16.5" customHeight="1" x14ac:dyDescent="0.25">
      <c r="B324" s="48" t="str">
        <f>"Grafički prikaz strukture raspoloživih sredstava u aktivi "&amp;[1]UnosPod!M6&amp;[1]UnosPod!P6&amp;" i 31.12."&amp;[1]UnosPod!U1-1&amp;".godine"</f>
        <v>Grafički prikaz strukture raspoloživih sredstava u aktivi 31.12.2011. i 31.12.2010.godine</v>
      </c>
    </row>
    <row r="325" spans="2:53" x14ac:dyDescent="0.25">
      <c r="BA325" s="142"/>
    </row>
    <row r="326" spans="2:53" x14ac:dyDescent="0.25">
      <c r="AK326" t="str">
        <f>[1]UnosPod!P6</f>
        <v>2011.</v>
      </c>
      <c r="BA326" s="142"/>
    </row>
    <row r="327" spans="2:53" x14ac:dyDescent="0.25">
      <c r="AJ327" t="s">
        <v>97</v>
      </c>
      <c r="AK327" s="142">
        <f>R306</f>
        <v>1340752</v>
      </c>
      <c r="BA327" s="142"/>
    </row>
    <row r="328" spans="2:53" x14ac:dyDescent="0.25">
      <c r="AJ328" t="s">
        <v>98</v>
      </c>
      <c r="AK328" s="142">
        <f>R311</f>
        <v>1234858</v>
      </c>
      <c r="BA328" s="142"/>
    </row>
    <row r="329" spans="2:53" x14ac:dyDescent="0.25">
      <c r="AJ329" t="s">
        <v>99</v>
      </c>
      <c r="AK329" s="142">
        <f>R318</f>
        <v>0</v>
      </c>
      <c r="BA329" s="142"/>
    </row>
    <row r="330" spans="2:53" x14ac:dyDescent="0.25">
      <c r="AK330" s="142"/>
      <c r="BA330" s="142"/>
    </row>
    <row r="331" spans="2:53" x14ac:dyDescent="0.25">
      <c r="AK331">
        <f>[1]UnosPod!U1-1</f>
        <v>2010</v>
      </c>
      <c r="BA331" s="142"/>
    </row>
    <row r="332" spans="2:53" x14ac:dyDescent="0.25">
      <c r="AJ332" t="s">
        <v>97</v>
      </c>
      <c r="AK332" s="142">
        <f>AD306</f>
        <v>1019981</v>
      </c>
      <c r="BA332" s="142"/>
    </row>
    <row r="333" spans="2:53" x14ac:dyDescent="0.25">
      <c r="AJ333" t="s">
        <v>98</v>
      </c>
      <c r="AK333" s="142">
        <f>AD311</f>
        <v>1235776</v>
      </c>
      <c r="BA333" s="142"/>
    </row>
    <row r="334" spans="2:53" x14ac:dyDescent="0.25">
      <c r="AJ334" t="s">
        <v>99</v>
      </c>
      <c r="AK334" s="142">
        <f>AD318</f>
        <v>0</v>
      </c>
    </row>
    <row r="360" spans="1:46" ht="15.75" x14ac:dyDescent="0.25">
      <c r="A360" s="52"/>
      <c r="B360" s="48" t="str">
        <f>"Pregled izvora sredstava (pasiva) na dan "&amp;[1]UnosPod!M6&amp;[1]UnosPod!P6&amp;" i 31.12."&amp;[1]UnosPod!U1-1&amp;".godine"</f>
        <v>Pregled izvora sredstava (pasiva) na dan 31.12.2011. i 31.12.2010.godine</v>
      </c>
      <c r="C360" s="52"/>
      <c r="D360" s="53"/>
      <c r="E360" s="53"/>
      <c r="F360" s="53"/>
      <c r="G360" s="53"/>
      <c r="H360" s="53"/>
      <c r="I360" s="53"/>
      <c r="J360" s="53"/>
      <c r="K360" s="53"/>
      <c r="L360" s="53"/>
    </row>
    <row r="361" spans="1:46" ht="18" customHeight="1" x14ac:dyDescent="0.25">
      <c r="A361" s="54" t="s">
        <v>26</v>
      </c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120" t="str">
        <f>[1]UnosPod!M6&amp;[1]UnosPod!P6</f>
        <v>31.12.2011.</v>
      </c>
      <c r="S361" s="121"/>
      <c r="T361" s="121"/>
      <c r="U361" s="121"/>
      <c r="V361" s="121"/>
      <c r="W361" s="121"/>
      <c r="X361" s="121"/>
      <c r="Y361" s="121"/>
      <c r="Z361" s="121"/>
      <c r="AA361" s="121"/>
      <c r="AB361" s="121"/>
      <c r="AC361" s="122"/>
      <c r="AD361" s="56" t="str">
        <f>"31.12."&amp;[1]UnosPod!U1-1</f>
        <v>31.12.2010</v>
      </c>
      <c r="AE361" s="56"/>
      <c r="AF361" s="56"/>
      <c r="AG361" s="56"/>
      <c r="AH361" s="56"/>
      <c r="AI361" s="56"/>
      <c r="AJ361" s="56"/>
      <c r="AK361" s="56"/>
      <c r="AL361" s="56"/>
      <c r="AM361" s="56"/>
      <c r="AN361" s="56"/>
      <c r="AO361" s="56"/>
      <c r="AP361" s="57" t="s">
        <v>29</v>
      </c>
      <c r="AQ361" s="57"/>
      <c r="AR361" s="57"/>
      <c r="AS361" s="57"/>
      <c r="AT361" s="58"/>
    </row>
    <row r="362" spans="1:46" ht="18" customHeight="1" x14ac:dyDescent="0.25">
      <c r="A362" s="59" t="s">
        <v>30</v>
      </c>
      <c r="B362" s="60" t="s">
        <v>31</v>
      </c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1" t="s">
        <v>32</v>
      </c>
      <c r="S362" s="61"/>
      <c r="T362" s="61"/>
      <c r="U362" s="61"/>
      <c r="V362" s="61"/>
      <c r="W362" s="61"/>
      <c r="X362" s="61"/>
      <c r="Y362" s="61"/>
      <c r="Z362" s="62" t="s">
        <v>33</v>
      </c>
      <c r="AA362" s="62"/>
      <c r="AB362" s="62"/>
      <c r="AC362" s="62"/>
      <c r="AD362" s="61" t="s">
        <v>32</v>
      </c>
      <c r="AE362" s="61"/>
      <c r="AF362" s="61"/>
      <c r="AG362" s="61"/>
      <c r="AH362" s="61"/>
      <c r="AI362" s="61"/>
      <c r="AJ362" s="61"/>
      <c r="AK362" s="61"/>
      <c r="AL362" s="62" t="s">
        <v>33</v>
      </c>
      <c r="AM362" s="62"/>
      <c r="AN362" s="62"/>
      <c r="AO362" s="62"/>
      <c r="AP362" s="63" t="s">
        <v>34</v>
      </c>
      <c r="AQ362" s="63"/>
      <c r="AR362" s="63"/>
      <c r="AS362" s="63"/>
      <c r="AT362" s="64"/>
    </row>
    <row r="363" spans="1:46" x14ac:dyDescent="0.25">
      <c r="A363" s="65">
        <v>0</v>
      </c>
      <c r="B363" s="66">
        <v>1</v>
      </c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7">
        <v>2</v>
      </c>
      <c r="S363" s="67"/>
      <c r="T363" s="67"/>
      <c r="U363" s="67"/>
      <c r="V363" s="67"/>
      <c r="W363" s="67"/>
      <c r="X363" s="67"/>
      <c r="Y363" s="67"/>
      <c r="Z363" s="67">
        <v>3</v>
      </c>
      <c r="AA363" s="67"/>
      <c r="AB363" s="67"/>
      <c r="AC363" s="67"/>
      <c r="AD363" s="67">
        <v>4</v>
      </c>
      <c r="AE363" s="67"/>
      <c r="AF363" s="67"/>
      <c r="AG363" s="67"/>
      <c r="AH363" s="67"/>
      <c r="AI363" s="67"/>
      <c r="AJ363" s="67"/>
      <c r="AK363" s="67"/>
      <c r="AL363" s="67">
        <v>5</v>
      </c>
      <c r="AM363" s="67"/>
      <c r="AN363" s="67"/>
      <c r="AO363" s="67"/>
      <c r="AP363" s="67">
        <v>6</v>
      </c>
      <c r="AQ363" s="67"/>
      <c r="AR363" s="67"/>
      <c r="AS363" s="67"/>
      <c r="AT363" s="68"/>
    </row>
    <row r="364" spans="1:46" ht="21.75" customHeight="1" x14ac:dyDescent="0.25">
      <c r="A364" s="149">
        <v>1</v>
      </c>
      <c r="B364" s="146" t="s">
        <v>100</v>
      </c>
      <c r="C364" s="150"/>
      <c r="D364" s="150"/>
      <c r="E364" s="150"/>
      <c r="F364" s="150"/>
      <c r="G364" s="150"/>
      <c r="H364" s="150"/>
      <c r="I364" s="150"/>
      <c r="J364" s="150"/>
      <c r="K364" s="112"/>
      <c r="L364" s="112"/>
      <c r="M364" s="112"/>
      <c r="N364" s="112"/>
      <c r="O364" s="112"/>
      <c r="P364" s="112"/>
      <c r="Q364" s="151"/>
      <c r="R364" s="107">
        <f>[1]B.Stanja!AR102</f>
        <v>2502558</v>
      </c>
      <c r="S364" s="107"/>
      <c r="T364" s="107"/>
      <c r="U364" s="107"/>
      <c r="V364" s="107"/>
      <c r="W364" s="107"/>
      <c r="X364" s="107"/>
      <c r="Y364" s="107"/>
      <c r="Z364" s="108">
        <f>R364/R369*100</f>
        <v>97.163701026164674</v>
      </c>
      <c r="AA364" s="108"/>
      <c r="AB364" s="108"/>
      <c r="AC364" s="108"/>
      <c r="AD364" s="152">
        <f>[1]B.Stanja!AY102</f>
        <v>2176923</v>
      </c>
      <c r="AE364" s="153"/>
      <c r="AF364" s="153"/>
      <c r="AG364" s="153"/>
      <c r="AH364" s="153"/>
      <c r="AI364" s="153"/>
      <c r="AJ364" s="153"/>
      <c r="AK364" s="154"/>
      <c r="AL364" s="108">
        <f>AD364/AD369*100</f>
        <v>96.505208672742668</v>
      </c>
      <c r="AM364" s="108"/>
      <c r="AN364" s="108"/>
      <c r="AO364" s="108"/>
      <c r="AP364" s="109">
        <f t="shared" ref="AP364:AP369" si="1">IF(R364/(AD364+0.00001)*100&gt;10000,0,R364/(AD364+0.00001)*100)</f>
        <v>114.95849876125632</v>
      </c>
      <c r="AQ364" s="109"/>
      <c r="AR364" s="109"/>
      <c r="AS364" s="109"/>
      <c r="AT364" s="110"/>
    </row>
    <row r="365" spans="1:46" ht="21.75" customHeight="1" x14ac:dyDescent="0.25">
      <c r="A365" s="102">
        <v>2</v>
      </c>
      <c r="B365" s="103" t="s">
        <v>101</v>
      </c>
      <c r="C365" s="104"/>
      <c r="D365" s="104"/>
      <c r="E365" s="104"/>
      <c r="F365" s="104"/>
      <c r="G365" s="104"/>
      <c r="H365" s="104"/>
      <c r="I365" s="104"/>
      <c r="J365" s="104"/>
      <c r="K365" s="105"/>
      <c r="L365" s="105"/>
      <c r="M365" s="105"/>
      <c r="N365" s="105"/>
      <c r="O365" s="105"/>
      <c r="P365" s="105"/>
      <c r="Q365" s="106"/>
      <c r="R365" s="107">
        <f>R366+R367</f>
        <v>73052</v>
      </c>
      <c r="S365" s="107"/>
      <c r="T365" s="107"/>
      <c r="U365" s="107"/>
      <c r="V365" s="107"/>
      <c r="W365" s="107"/>
      <c r="X365" s="107"/>
      <c r="Y365" s="107"/>
      <c r="Z365" s="108">
        <f>R365/R369*100</f>
        <v>2.8362989738353246</v>
      </c>
      <c r="AA365" s="108"/>
      <c r="AB365" s="108"/>
      <c r="AC365" s="108"/>
      <c r="AD365" s="152">
        <f>AD366+AD367</f>
        <v>78834</v>
      </c>
      <c r="AE365" s="153"/>
      <c r="AF365" s="153"/>
      <c r="AG365" s="153"/>
      <c r="AH365" s="153"/>
      <c r="AI365" s="153"/>
      <c r="AJ365" s="153"/>
      <c r="AK365" s="154"/>
      <c r="AL365" s="108">
        <f>AD365/AD369*100</f>
        <v>3.4947913272573246</v>
      </c>
      <c r="AM365" s="108"/>
      <c r="AN365" s="108"/>
      <c r="AO365" s="108"/>
      <c r="AP365" s="109">
        <f t="shared" si="1"/>
        <v>92.665601124810919</v>
      </c>
      <c r="AQ365" s="109"/>
      <c r="AR365" s="109"/>
      <c r="AS365" s="109"/>
      <c r="AT365" s="110"/>
    </row>
    <row r="366" spans="1:46" ht="21.75" customHeight="1" x14ac:dyDescent="0.25">
      <c r="A366" s="158"/>
      <c r="B366" s="159" t="s">
        <v>102</v>
      </c>
      <c r="C366" s="71"/>
      <c r="D366" s="71"/>
      <c r="E366" s="71"/>
      <c r="F366" s="71"/>
      <c r="G366" s="71"/>
      <c r="H366" s="71"/>
      <c r="I366" s="71"/>
      <c r="J366" s="71"/>
      <c r="K366" s="126"/>
      <c r="L366" s="126"/>
      <c r="M366" s="126"/>
      <c r="N366" s="126"/>
      <c r="O366" s="126"/>
      <c r="P366" s="126"/>
      <c r="Q366" s="127"/>
      <c r="R366" s="75">
        <f>[1]B.Stanja!AR132</f>
        <v>0</v>
      </c>
      <c r="S366" s="75"/>
      <c r="T366" s="75"/>
      <c r="U366" s="75"/>
      <c r="V366" s="75"/>
      <c r="W366" s="75"/>
      <c r="X366" s="75"/>
      <c r="Y366" s="75"/>
      <c r="Z366" s="160">
        <f>R366/R369*100</f>
        <v>0</v>
      </c>
      <c r="AA366" s="160"/>
      <c r="AB366" s="160"/>
      <c r="AC366" s="160"/>
      <c r="AD366" s="161">
        <f>[1]B.Stanja!AY132</f>
        <v>18365</v>
      </c>
      <c r="AE366" s="162"/>
      <c r="AF366" s="162"/>
      <c r="AG366" s="162"/>
      <c r="AH366" s="162"/>
      <c r="AI366" s="162"/>
      <c r="AJ366" s="162"/>
      <c r="AK366" s="163"/>
      <c r="AL366" s="160">
        <f>AD366/AD369*100</f>
        <v>0.81413911161530261</v>
      </c>
      <c r="AM366" s="160"/>
      <c r="AN366" s="160"/>
      <c r="AO366" s="160"/>
      <c r="AP366" s="128">
        <f t="shared" si="1"/>
        <v>0</v>
      </c>
      <c r="AQ366" s="128"/>
      <c r="AR366" s="128"/>
      <c r="AS366" s="128"/>
      <c r="AT366" s="129"/>
    </row>
    <row r="367" spans="1:46" ht="21.75" customHeight="1" x14ac:dyDescent="0.25">
      <c r="A367" s="165"/>
      <c r="B367" s="166" t="s">
        <v>103</v>
      </c>
      <c r="C367" s="82"/>
      <c r="D367" s="82"/>
      <c r="E367" s="82"/>
      <c r="F367" s="82"/>
      <c r="G367" s="82"/>
      <c r="H367" s="82"/>
      <c r="I367" s="82"/>
      <c r="J367" s="82"/>
      <c r="K367" s="132"/>
      <c r="L367" s="132"/>
      <c r="M367" s="132"/>
      <c r="N367" s="132"/>
      <c r="O367" s="132"/>
      <c r="P367" s="132"/>
      <c r="Q367" s="133"/>
      <c r="R367" s="86">
        <f>[1]B.Stanja!AR144</f>
        <v>73052</v>
      </c>
      <c r="S367" s="86"/>
      <c r="T367" s="86"/>
      <c r="U367" s="86"/>
      <c r="V367" s="86"/>
      <c r="W367" s="86"/>
      <c r="X367" s="86"/>
      <c r="Y367" s="86"/>
      <c r="Z367" s="167">
        <f>R367/R369*100</f>
        <v>2.8362989738353246</v>
      </c>
      <c r="AA367" s="167"/>
      <c r="AB367" s="167"/>
      <c r="AC367" s="167"/>
      <c r="AD367" s="168">
        <f>[1]B.Stanja!AY144</f>
        <v>60469</v>
      </c>
      <c r="AE367" s="169"/>
      <c r="AF367" s="169"/>
      <c r="AG367" s="169"/>
      <c r="AH367" s="169"/>
      <c r="AI367" s="169"/>
      <c r="AJ367" s="169"/>
      <c r="AK367" s="170"/>
      <c r="AL367" s="167">
        <f>AD367/AD369*100</f>
        <v>2.6806522156420218</v>
      </c>
      <c r="AM367" s="167"/>
      <c r="AN367" s="167"/>
      <c r="AO367" s="167"/>
      <c r="AP367" s="134">
        <f t="shared" si="1"/>
        <v>120.80900955517552</v>
      </c>
      <c r="AQ367" s="134"/>
      <c r="AR367" s="134"/>
      <c r="AS367" s="134"/>
      <c r="AT367" s="135"/>
    </row>
    <row r="368" spans="1:46" ht="21.75" customHeight="1" x14ac:dyDescent="0.25">
      <c r="A368" s="102">
        <v>3</v>
      </c>
      <c r="B368" s="103" t="s">
        <v>104</v>
      </c>
      <c r="C368" s="104"/>
      <c r="D368" s="104"/>
      <c r="E368" s="104"/>
      <c r="F368" s="104"/>
      <c r="G368" s="104"/>
      <c r="H368" s="104"/>
      <c r="I368" s="104"/>
      <c r="J368" s="104"/>
      <c r="K368" s="105"/>
      <c r="L368" s="105"/>
      <c r="M368" s="105"/>
      <c r="N368" s="105"/>
      <c r="O368" s="105"/>
      <c r="P368" s="105"/>
      <c r="Q368" s="106"/>
      <c r="R368" s="107">
        <f>R369-R364-R365</f>
        <v>0</v>
      </c>
      <c r="S368" s="107"/>
      <c r="T368" s="107"/>
      <c r="U368" s="107"/>
      <c r="V368" s="107"/>
      <c r="W368" s="107"/>
      <c r="X368" s="107"/>
      <c r="Y368" s="107"/>
      <c r="Z368" s="108">
        <f>R368/R369*100</f>
        <v>0</v>
      </c>
      <c r="AA368" s="108"/>
      <c r="AB368" s="108"/>
      <c r="AC368" s="108"/>
      <c r="AD368" s="152">
        <f>AD369-AD364-AD365</f>
        <v>0</v>
      </c>
      <c r="AE368" s="153"/>
      <c r="AF368" s="153"/>
      <c r="AG368" s="153"/>
      <c r="AH368" s="153"/>
      <c r="AI368" s="153"/>
      <c r="AJ368" s="153"/>
      <c r="AK368" s="154"/>
      <c r="AL368" s="108">
        <f>AD368/AD369*100</f>
        <v>0</v>
      </c>
      <c r="AM368" s="108"/>
      <c r="AN368" s="108"/>
      <c r="AO368" s="108"/>
      <c r="AP368" s="109">
        <f t="shared" si="1"/>
        <v>0</v>
      </c>
      <c r="AQ368" s="109"/>
      <c r="AR368" s="109"/>
      <c r="AS368" s="109"/>
      <c r="AT368" s="110"/>
    </row>
    <row r="369" spans="1:46" ht="21.75" customHeight="1" x14ac:dyDescent="0.25">
      <c r="A369" s="102">
        <v>4</v>
      </c>
      <c r="B369" s="103" t="s">
        <v>105</v>
      </c>
      <c r="C369" s="104"/>
      <c r="D369" s="104"/>
      <c r="E369" s="104"/>
      <c r="F369" s="104"/>
      <c r="G369" s="104"/>
      <c r="H369" s="104"/>
      <c r="I369" s="104"/>
      <c r="J369" s="104"/>
      <c r="K369" s="105"/>
      <c r="L369" s="105"/>
      <c r="M369" s="105"/>
      <c r="N369" s="105"/>
      <c r="O369" s="105"/>
      <c r="P369" s="105"/>
      <c r="Q369" s="106"/>
      <c r="R369" s="107">
        <f>[1]B.Stanja!AR170</f>
        <v>2575610</v>
      </c>
      <c r="S369" s="107"/>
      <c r="T369" s="107"/>
      <c r="U369" s="107"/>
      <c r="V369" s="107"/>
      <c r="W369" s="107"/>
      <c r="X369" s="107"/>
      <c r="Y369" s="107"/>
      <c r="Z369" s="108">
        <f>R369/R369*100</f>
        <v>100</v>
      </c>
      <c r="AA369" s="108"/>
      <c r="AB369" s="108"/>
      <c r="AC369" s="108"/>
      <c r="AD369" s="152">
        <f>[1]B.Stanja!AY170</f>
        <v>2255757</v>
      </c>
      <c r="AE369" s="153"/>
      <c r="AF369" s="153"/>
      <c r="AG369" s="153"/>
      <c r="AH369" s="153"/>
      <c r="AI369" s="153"/>
      <c r="AJ369" s="153"/>
      <c r="AK369" s="154"/>
      <c r="AL369" s="108">
        <f>AD369/AD369*100</f>
        <v>100</v>
      </c>
      <c r="AM369" s="108"/>
      <c r="AN369" s="108"/>
      <c r="AO369" s="108"/>
      <c r="AP369" s="109">
        <f t="shared" si="1"/>
        <v>114.17940850847772</v>
      </c>
      <c r="AQ369" s="109"/>
      <c r="AR369" s="109"/>
      <c r="AS369" s="109"/>
      <c r="AT369" s="110"/>
    </row>
    <row r="373" spans="1:46" x14ac:dyDescent="0.25">
      <c r="B373" s="48" t="str">
        <f>"Grafički prikaz strukture pasive (izvora sredstava) "&amp;[1]UnosPod!M6&amp;[1]UnosPod!P6&amp;" i 31.12."&amp;[1]UnosPod!U1-1&amp;".godine"</f>
        <v>Grafički prikaz strukture pasive (izvora sredstava) 31.12.2011. i 31.12.2010.godine</v>
      </c>
    </row>
    <row r="375" spans="1:46" x14ac:dyDescent="0.25">
      <c r="AM375" t="str">
        <f>[1]UnosPod!P6</f>
        <v>2011.</v>
      </c>
    </row>
    <row r="376" spans="1:46" x14ac:dyDescent="0.25">
      <c r="AL376" s="118" t="s">
        <v>106</v>
      </c>
      <c r="AM376" s="142">
        <f>R364</f>
        <v>2502558</v>
      </c>
    </row>
    <row r="377" spans="1:46" x14ac:dyDescent="0.25">
      <c r="AL377" s="118" t="s">
        <v>107</v>
      </c>
      <c r="AM377" s="142">
        <f>R366</f>
        <v>0</v>
      </c>
    </row>
    <row r="378" spans="1:46" x14ac:dyDescent="0.25">
      <c r="AL378" s="118" t="s">
        <v>108</v>
      </c>
      <c r="AM378" s="142">
        <f>R367</f>
        <v>73052</v>
      </c>
    </row>
    <row r="379" spans="1:46" x14ac:dyDescent="0.25">
      <c r="AM379" s="142"/>
    </row>
    <row r="380" spans="1:46" x14ac:dyDescent="0.25">
      <c r="AM380">
        <f>[1]UnosPod!U1-1</f>
        <v>2010</v>
      </c>
    </row>
    <row r="381" spans="1:46" x14ac:dyDescent="0.25">
      <c r="AL381" s="118" t="s">
        <v>106</v>
      </c>
      <c r="AM381" s="142">
        <f>AD364</f>
        <v>2176923</v>
      </c>
    </row>
    <row r="382" spans="1:46" x14ac:dyDescent="0.25">
      <c r="AL382" s="118" t="s">
        <v>109</v>
      </c>
      <c r="AM382" s="142">
        <f>AD366</f>
        <v>18365</v>
      </c>
    </row>
    <row r="383" spans="1:46" x14ac:dyDescent="0.25">
      <c r="AL383" s="118" t="s">
        <v>110</v>
      </c>
      <c r="AM383" s="142">
        <f>AD367</f>
        <v>60469</v>
      </c>
    </row>
    <row r="394" spans="2:39" x14ac:dyDescent="0.25">
      <c r="B394" s="48" t="str">
        <f>"Aktiva bilansa stanja "&amp;[1]UnosPod!P6&amp;" i "&amp;[1]UnosPod!U1-1&amp;".godine"</f>
        <v>Aktiva bilansa stanja 2011. i 2010.godine</v>
      </c>
      <c r="Y394" s="48" t="str">
        <f>"Pasiva bilansa stanja "&amp;[1]UnosPod!P6&amp;" i "&amp;[1]UnosPod!U1-1&amp;".godine"</f>
        <v>Pasiva bilansa stanja 2011. i 2010.godine</v>
      </c>
    </row>
    <row r="396" spans="2:39" x14ac:dyDescent="0.25">
      <c r="B396" s="118"/>
      <c r="C396" s="118"/>
      <c r="D396" s="118"/>
      <c r="E396" s="118"/>
      <c r="F396" s="118"/>
      <c r="G396" s="118"/>
      <c r="H396" s="118"/>
      <c r="I396" s="118"/>
      <c r="J396" s="118"/>
      <c r="K396" s="118"/>
      <c r="L396" s="118"/>
      <c r="M396" s="118"/>
      <c r="N396" s="118"/>
      <c r="O396" s="118"/>
      <c r="P396" s="118"/>
      <c r="Q396" s="118"/>
      <c r="R396" s="118"/>
      <c r="S396" s="118"/>
      <c r="T396" s="118"/>
      <c r="U396" s="118"/>
    </row>
    <row r="397" spans="2:39" x14ac:dyDescent="0.25">
      <c r="B397" s="118"/>
      <c r="C397" s="118"/>
      <c r="D397" s="118"/>
      <c r="E397" s="118"/>
      <c r="F397" s="118"/>
      <c r="G397" s="118"/>
      <c r="H397" s="118"/>
      <c r="I397" s="118"/>
      <c r="J397" s="118"/>
      <c r="K397" s="118"/>
      <c r="L397" s="118"/>
      <c r="M397" s="118"/>
      <c r="N397" s="118"/>
      <c r="O397" s="118"/>
      <c r="P397" s="118"/>
      <c r="Q397" s="118"/>
      <c r="R397" s="118"/>
      <c r="S397" s="118"/>
      <c r="T397" s="118"/>
      <c r="U397" s="118"/>
      <c r="AL397" t="str">
        <f>[1]UnosPod!P6</f>
        <v>2011.</v>
      </c>
      <c r="AM397">
        <f>[1]UnosPod!U1-1</f>
        <v>2010</v>
      </c>
    </row>
    <row r="398" spans="2:39" x14ac:dyDescent="0.25">
      <c r="B398" s="118"/>
      <c r="C398" s="118"/>
      <c r="D398" s="118"/>
      <c r="E398" s="118"/>
      <c r="F398" s="118"/>
      <c r="G398" s="118"/>
      <c r="H398" s="118"/>
      <c r="I398" s="118"/>
      <c r="J398" s="118"/>
      <c r="K398" s="118"/>
      <c r="L398" s="118"/>
      <c r="M398" s="118"/>
      <c r="N398" s="118"/>
      <c r="O398" s="118"/>
      <c r="P398" s="118"/>
      <c r="Q398" s="118"/>
      <c r="R398" s="118"/>
      <c r="S398" s="118"/>
      <c r="T398" s="118"/>
      <c r="U398" s="118"/>
      <c r="AK398" s="118" t="s">
        <v>97</v>
      </c>
      <c r="AL398" s="142">
        <f>R306</f>
        <v>1340752</v>
      </c>
      <c r="AM398" s="117">
        <f>AD306</f>
        <v>1019981</v>
      </c>
    </row>
    <row r="399" spans="2:39" x14ac:dyDescent="0.25">
      <c r="B399" s="118"/>
      <c r="C399" s="118"/>
      <c r="D399" s="118"/>
      <c r="E399" s="118"/>
      <c r="F399" s="118"/>
      <c r="G399" s="118"/>
      <c r="H399" s="118"/>
      <c r="I399" s="118"/>
      <c r="J399" s="118"/>
      <c r="K399" s="118"/>
      <c r="L399" s="118"/>
      <c r="M399" s="118"/>
      <c r="N399" s="118"/>
      <c r="O399" s="118"/>
      <c r="P399" s="118"/>
      <c r="Q399" s="118"/>
      <c r="R399" s="118"/>
      <c r="S399" s="118"/>
      <c r="T399" s="118"/>
      <c r="U399" s="118"/>
      <c r="AK399" s="118" t="s">
        <v>98</v>
      </c>
      <c r="AL399" s="142">
        <f>R311</f>
        <v>1234858</v>
      </c>
      <c r="AM399" s="117">
        <f>AD311</f>
        <v>1235776</v>
      </c>
    </row>
    <row r="400" spans="2:39" x14ac:dyDescent="0.25">
      <c r="B400" s="118"/>
      <c r="C400" s="118"/>
      <c r="D400" s="118"/>
      <c r="E400" s="118"/>
      <c r="F400" s="118"/>
      <c r="G400" s="118"/>
      <c r="H400" s="118"/>
      <c r="I400" s="118"/>
      <c r="J400" s="118"/>
      <c r="K400" s="118"/>
      <c r="L400" s="118"/>
      <c r="M400" s="118"/>
      <c r="N400" s="118"/>
      <c r="O400" s="118"/>
      <c r="P400" s="118"/>
      <c r="Q400" s="118"/>
      <c r="R400" s="118"/>
      <c r="S400" s="118"/>
      <c r="T400" s="118"/>
      <c r="U400" s="118"/>
      <c r="AK400" s="118" t="s">
        <v>111</v>
      </c>
      <c r="AL400" s="142">
        <f>R318</f>
        <v>0</v>
      </c>
      <c r="AM400" s="117">
        <f>AD318</f>
        <v>0</v>
      </c>
    </row>
    <row r="401" spans="2:39" x14ac:dyDescent="0.25">
      <c r="B401" s="118"/>
      <c r="C401" s="118"/>
      <c r="D401" s="118"/>
      <c r="E401" s="118"/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18"/>
      <c r="R401" s="118"/>
      <c r="S401" s="118"/>
      <c r="T401" s="118"/>
      <c r="U401" s="118"/>
    </row>
    <row r="402" spans="2:39" x14ac:dyDescent="0.25">
      <c r="B402" s="118"/>
      <c r="C402" s="118"/>
      <c r="D402" s="118"/>
      <c r="E402" s="118"/>
      <c r="F402" s="118"/>
      <c r="G402" s="118"/>
      <c r="H402" s="118"/>
      <c r="I402" s="118"/>
      <c r="J402" s="118"/>
      <c r="K402" s="118"/>
      <c r="L402" s="118"/>
      <c r="M402" s="118"/>
      <c r="N402" s="118"/>
      <c r="O402" s="118"/>
      <c r="P402" s="118"/>
      <c r="Q402" s="118"/>
      <c r="R402" s="118"/>
      <c r="S402" s="118"/>
      <c r="T402" s="118"/>
      <c r="U402" s="118"/>
    </row>
    <row r="403" spans="2:39" x14ac:dyDescent="0.25">
      <c r="B403" s="118"/>
      <c r="C403" s="118"/>
      <c r="D403" s="118"/>
      <c r="E403" s="118"/>
      <c r="F403" s="118"/>
      <c r="G403" s="118"/>
      <c r="H403" s="118"/>
      <c r="I403" s="118"/>
      <c r="J403" s="118"/>
      <c r="K403" s="118"/>
      <c r="L403" s="118"/>
      <c r="M403" s="118"/>
      <c r="N403" s="118"/>
      <c r="O403" s="118"/>
      <c r="P403" s="118"/>
      <c r="Q403" s="118"/>
      <c r="R403" s="118"/>
      <c r="S403" s="118"/>
      <c r="T403" s="118"/>
      <c r="U403" s="118"/>
      <c r="AL403" t="str">
        <f>[1]UnosPod!P6</f>
        <v>2011.</v>
      </c>
      <c r="AM403">
        <f>[1]UnosPod!U1-1</f>
        <v>2010</v>
      </c>
    </row>
    <row r="404" spans="2:39" x14ac:dyDescent="0.25">
      <c r="B404" s="118"/>
      <c r="C404" s="118"/>
      <c r="D404" s="118"/>
      <c r="E404" s="118"/>
      <c r="F404" s="118"/>
      <c r="G404" s="118"/>
      <c r="H404" s="118"/>
      <c r="I404" s="118"/>
      <c r="J404" s="118"/>
      <c r="K404" s="118"/>
      <c r="L404" s="118"/>
      <c r="M404" s="118"/>
      <c r="N404" s="118"/>
      <c r="O404" s="118"/>
      <c r="P404" s="118"/>
      <c r="Q404" s="118"/>
      <c r="R404" s="118"/>
      <c r="S404" s="118"/>
      <c r="T404" s="118"/>
      <c r="U404" s="118"/>
      <c r="AK404" s="118" t="s">
        <v>106</v>
      </c>
      <c r="AL404" s="142">
        <f>R364</f>
        <v>2502558</v>
      </c>
      <c r="AM404" s="117">
        <f>AD364</f>
        <v>2176923</v>
      </c>
    </row>
    <row r="405" spans="2:39" x14ac:dyDescent="0.25">
      <c r="B405" s="118"/>
      <c r="C405" s="118"/>
      <c r="D405" s="118"/>
      <c r="E405" s="118"/>
      <c r="F405" s="118"/>
      <c r="G405" s="118"/>
      <c r="H405" s="118"/>
      <c r="I405" s="118"/>
      <c r="J405" s="118"/>
      <c r="K405" s="118"/>
      <c r="L405" s="118"/>
      <c r="M405" s="118"/>
      <c r="N405" s="118"/>
      <c r="O405" s="118"/>
      <c r="P405" s="118"/>
      <c r="Q405" s="118"/>
      <c r="R405" s="118"/>
      <c r="S405" s="118"/>
      <c r="T405" s="118"/>
      <c r="U405" s="118"/>
      <c r="AK405" s="118" t="s">
        <v>107</v>
      </c>
      <c r="AL405" s="142">
        <f>R366</f>
        <v>0</v>
      </c>
      <c r="AM405" s="117">
        <f>AD366</f>
        <v>18365</v>
      </c>
    </row>
    <row r="406" spans="2:39" x14ac:dyDescent="0.25">
      <c r="B406" s="118"/>
      <c r="C406" s="118"/>
      <c r="D406" s="118"/>
      <c r="E406" s="118"/>
      <c r="F406" s="118"/>
      <c r="G406" s="118"/>
      <c r="H406" s="118"/>
      <c r="I406" s="118"/>
      <c r="J406" s="118"/>
      <c r="K406" s="118"/>
      <c r="L406" s="118"/>
      <c r="M406" s="118"/>
      <c r="N406" s="118"/>
      <c r="O406" s="118"/>
      <c r="P406" s="118"/>
      <c r="Q406" s="118"/>
      <c r="R406" s="118"/>
      <c r="S406" s="118"/>
      <c r="T406" s="118"/>
      <c r="U406" s="118"/>
      <c r="AK406" s="118" t="s">
        <v>110</v>
      </c>
      <c r="AL406" s="142">
        <f>R367</f>
        <v>73052</v>
      </c>
      <c r="AM406" s="117">
        <f>AD367</f>
        <v>60469</v>
      </c>
    </row>
    <row r="407" spans="2:39" x14ac:dyDescent="0.25">
      <c r="B407" s="118"/>
      <c r="C407" s="118"/>
      <c r="D407" s="118"/>
      <c r="E407" s="118"/>
      <c r="F407" s="118"/>
      <c r="G407" s="118"/>
      <c r="H407" s="118"/>
      <c r="I407" s="118"/>
      <c r="J407" s="118"/>
      <c r="K407" s="118"/>
      <c r="L407" s="118"/>
      <c r="M407" s="118"/>
      <c r="N407" s="118"/>
      <c r="O407" s="118"/>
      <c r="P407" s="118"/>
      <c r="Q407" s="118"/>
      <c r="R407" s="118"/>
      <c r="S407" s="118"/>
      <c r="T407" s="118"/>
      <c r="U407" s="118"/>
    </row>
    <row r="408" spans="2:39" x14ac:dyDescent="0.25">
      <c r="B408" s="118"/>
      <c r="C408" s="118"/>
      <c r="D408" s="118"/>
      <c r="E408" s="118"/>
      <c r="F408" s="118"/>
      <c r="G408" s="118"/>
      <c r="H408" s="118"/>
      <c r="I408" s="118"/>
      <c r="J408" s="118"/>
      <c r="K408" s="118"/>
      <c r="L408" s="118"/>
      <c r="M408" s="118"/>
      <c r="N408" s="118"/>
      <c r="O408" s="118"/>
      <c r="P408" s="118"/>
      <c r="Q408" s="118"/>
      <c r="R408" s="118"/>
      <c r="S408" s="118"/>
      <c r="T408" s="118"/>
      <c r="U408" s="118"/>
    </row>
    <row r="409" spans="2:39" x14ac:dyDescent="0.25">
      <c r="B409" s="118"/>
      <c r="C409" s="118"/>
      <c r="D409" s="118"/>
      <c r="E409" s="118"/>
      <c r="F409" s="118"/>
      <c r="G409" s="118"/>
      <c r="H409" s="118"/>
      <c r="I409" s="118"/>
      <c r="J409" s="118"/>
      <c r="K409" s="118"/>
      <c r="L409" s="118"/>
      <c r="M409" s="118"/>
      <c r="N409" s="118"/>
      <c r="O409" s="118"/>
      <c r="P409" s="118"/>
      <c r="Q409" s="118"/>
      <c r="R409" s="118"/>
      <c r="S409" s="118"/>
      <c r="T409" s="118"/>
      <c r="U409" s="118"/>
    </row>
    <row r="410" spans="2:39" x14ac:dyDescent="0.25">
      <c r="B410" s="118"/>
      <c r="C410" s="118"/>
      <c r="D410" s="118"/>
      <c r="E410" s="118"/>
      <c r="F410" s="118"/>
      <c r="G410" s="118"/>
      <c r="H410" s="118"/>
      <c r="I410" s="118"/>
      <c r="J410" s="118"/>
      <c r="K410" s="118"/>
      <c r="L410" s="118"/>
      <c r="M410" s="118"/>
      <c r="N410" s="118"/>
      <c r="O410" s="118"/>
      <c r="P410" s="118"/>
      <c r="Q410" s="118"/>
      <c r="R410" s="118"/>
      <c r="S410" s="118"/>
      <c r="T410" s="118"/>
      <c r="U410" s="118"/>
    </row>
    <row r="411" spans="2:39" x14ac:dyDescent="0.25">
      <c r="B411" s="118"/>
      <c r="C411" s="118"/>
      <c r="D411" s="118"/>
      <c r="E411" s="118"/>
      <c r="F411" s="118"/>
      <c r="G411" s="118"/>
      <c r="H411" s="118"/>
      <c r="I411" s="118"/>
      <c r="J411" s="118"/>
      <c r="K411" s="118"/>
      <c r="L411" s="118"/>
      <c r="M411" s="118"/>
      <c r="N411" s="118"/>
      <c r="O411" s="118"/>
      <c r="P411" s="118"/>
      <c r="Q411" s="118"/>
      <c r="R411" s="118"/>
      <c r="S411" s="118"/>
      <c r="T411" s="118"/>
      <c r="U411" s="118"/>
    </row>
    <row r="412" spans="2:39" x14ac:dyDescent="0.25">
      <c r="B412" s="118"/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118"/>
      <c r="Q412" s="118"/>
      <c r="R412" s="118"/>
      <c r="S412" s="118"/>
      <c r="T412" s="118"/>
      <c r="U412" s="118"/>
    </row>
    <row r="413" spans="2:39" x14ac:dyDescent="0.25">
      <c r="B413" s="118"/>
      <c r="C413" s="118"/>
      <c r="D413" s="118"/>
      <c r="E413" s="118"/>
      <c r="F413" s="118"/>
      <c r="G413" s="118"/>
      <c r="H413" s="118"/>
      <c r="I413" s="118"/>
      <c r="J413" s="118"/>
      <c r="K413" s="118"/>
      <c r="L413" s="118"/>
      <c r="M413" s="118"/>
      <c r="N413" s="118"/>
      <c r="O413" s="118"/>
      <c r="P413" s="118"/>
      <c r="Q413" s="118"/>
      <c r="R413" s="118"/>
      <c r="S413" s="118"/>
      <c r="T413" s="118"/>
      <c r="U413" s="118"/>
    </row>
    <row r="414" spans="2:39" x14ac:dyDescent="0.25">
      <c r="B414" s="118"/>
      <c r="C414" s="118"/>
      <c r="D414" s="118"/>
      <c r="E414" s="118"/>
      <c r="F414" s="118"/>
      <c r="G414" s="118"/>
      <c r="H414" s="118"/>
      <c r="I414" s="118"/>
      <c r="J414" s="118"/>
      <c r="K414" s="118"/>
      <c r="L414" s="118"/>
      <c r="M414" s="118"/>
      <c r="N414" s="118"/>
      <c r="O414" s="118"/>
      <c r="P414" s="118"/>
      <c r="Q414" s="118"/>
      <c r="R414" s="118"/>
      <c r="S414" s="118"/>
      <c r="T414" s="118"/>
      <c r="U414" s="118"/>
    </row>
    <row r="415" spans="2:39" x14ac:dyDescent="0.25">
      <c r="B415" s="118"/>
      <c r="C415" s="118"/>
      <c r="D415" s="118"/>
      <c r="E415" s="118"/>
      <c r="F415" s="118"/>
      <c r="G415" s="118"/>
      <c r="H415" s="118"/>
      <c r="I415" s="118"/>
      <c r="J415" s="118"/>
      <c r="K415" s="118"/>
      <c r="L415" s="118"/>
      <c r="M415" s="118"/>
      <c r="N415" s="118"/>
      <c r="O415" s="118"/>
      <c r="P415" s="118"/>
      <c r="Q415" s="118"/>
      <c r="R415" s="118"/>
      <c r="S415" s="118"/>
      <c r="T415" s="118"/>
      <c r="U415" s="118"/>
    </row>
    <row r="416" spans="2:39" x14ac:dyDescent="0.25">
      <c r="B416" s="118"/>
      <c r="C416" s="118"/>
      <c r="D416" s="118"/>
      <c r="E416" s="118"/>
      <c r="F416" s="118"/>
      <c r="G416" s="118"/>
      <c r="H416" s="118"/>
      <c r="I416" s="118"/>
      <c r="J416" s="118"/>
      <c r="K416" s="118"/>
      <c r="L416" s="118"/>
      <c r="M416" s="118"/>
      <c r="N416" s="118"/>
      <c r="O416" s="118"/>
      <c r="P416" s="118"/>
      <c r="Q416" s="118"/>
      <c r="R416" s="118"/>
      <c r="S416" s="118"/>
      <c r="T416" s="118"/>
      <c r="U416" s="118"/>
    </row>
    <row r="422" spans="1:46" ht="18" x14ac:dyDescent="0.25">
      <c r="A422" s="42"/>
      <c r="B422" s="43" t="s">
        <v>112</v>
      </c>
      <c r="C422" s="143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Q422" s="44"/>
      <c r="AR422" s="44"/>
      <c r="AS422" s="44"/>
      <c r="AT422" s="46"/>
    </row>
    <row r="423" spans="1:46" s="185" customFormat="1" x14ac:dyDescent="0.2">
      <c r="A423" s="184"/>
      <c r="B423" s="184"/>
      <c r="C423" s="184"/>
      <c r="D423" s="184"/>
      <c r="E423" s="184"/>
      <c r="F423" s="184"/>
      <c r="G423" s="184"/>
      <c r="H423" s="184"/>
      <c r="I423" s="184"/>
      <c r="J423" s="184"/>
      <c r="K423" s="184"/>
      <c r="L423" s="184"/>
      <c r="M423" s="184"/>
      <c r="N423" s="184"/>
      <c r="O423" s="184"/>
      <c r="P423" s="184"/>
      <c r="Q423" s="184"/>
      <c r="R423" s="184"/>
      <c r="S423" s="184"/>
      <c r="T423" s="184"/>
      <c r="U423" s="184"/>
      <c r="V423" s="184"/>
      <c r="W423" s="184"/>
      <c r="X423" s="184"/>
      <c r="Y423" s="184"/>
      <c r="Z423" s="184"/>
      <c r="AA423" s="184"/>
      <c r="AB423" s="184"/>
      <c r="AC423" s="184"/>
      <c r="AD423" s="184"/>
      <c r="AE423" s="184"/>
      <c r="AF423" s="184"/>
      <c r="AG423" s="184"/>
      <c r="AH423" s="184"/>
      <c r="AI423" s="184"/>
      <c r="AJ423" s="184"/>
      <c r="AK423" s="184"/>
      <c r="AL423" s="184"/>
      <c r="AM423" s="184"/>
      <c r="AN423" s="184"/>
      <c r="AO423" s="184"/>
      <c r="AP423" s="184"/>
      <c r="AQ423" s="184"/>
      <c r="AR423" s="184"/>
      <c r="AS423" s="184"/>
      <c r="AT423" s="184"/>
    </row>
    <row r="424" spans="1:46" s="48" customFormat="1" ht="14.25" x14ac:dyDescent="0.2">
      <c r="A424" s="119" t="s">
        <v>113</v>
      </c>
      <c r="B424" s="119"/>
      <c r="C424" s="119"/>
      <c r="D424" s="119"/>
      <c r="E424" s="119"/>
      <c r="F424" s="119"/>
      <c r="G424" s="119"/>
      <c r="H424" s="119"/>
      <c r="I424" s="119"/>
      <c r="J424" s="119"/>
      <c r="K424" s="119"/>
      <c r="L424" s="119"/>
      <c r="M424" s="119"/>
      <c r="N424" s="119"/>
      <c r="O424" s="119"/>
      <c r="P424" s="119"/>
      <c r="Q424" s="119"/>
      <c r="R424" s="119"/>
      <c r="S424" s="119"/>
      <c r="T424" s="119"/>
      <c r="U424" s="119"/>
      <c r="V424" s="119"/>
      <c r="W424" s="119"/>
      <c r="X424" s="119"/>
      <c r="Y424" s="119"/>
      <c r="Z424" s="119"/>
      <c r="AA424" s="119"/>
      <c r="AB424" s="119"/>
      <c r="AC424" s="119"/>
      <c r="AD424" s="119"/>
      <c r="AE424" s="119"/>
      <c r="AF424" s="119"/>
      <c r="AG424" s="119"/>
      <c r="AH424" s="119"/>
      <c r="AI424" s="119"/>
      <c r="AJ424" s="119"/>
      <c r="AK424" s="119"/>
      <c r="AL424" s="119"/>
      <c r="AM424" s="119"/>
      <c r="AN424" s="119"/>
      <c r="AO424" s="119"/>
      <c r="AP424" s="119"/>
      <c r="AQ424" s="119"/>
      <c r="AR424" s="119"/>
      <c r="AS424" s="119"/>
      <c r="AT424" s="119"/>
    </row>
    <row r="425" spans="1:46" s="48" customFormat="1" ht="14.25" x14ac:dyDescent="0.2">
      <c r="A425" s="119" t="s">
        <v>114</v>
      </c>
      <c r="B425" s="119"/>
      <c r="C425" s="119"/>
      <c r="D425" s="119"/>
      <c r="E425" s="119"/>
      <c r="F425" s="119"/>
      <c r="G425" s="119"/>
      <c r="H425" s="119"/>
      <c r="I425" s="119"/>
      <c r="J425" s="119"/>
      <c r="K425" s="119"/>
      <c r="L425" s="119"/>
      <c r="M425" s="119"/>
      <c r="N425" s="119"/>
      <c r="O425" s="119"/>
      <c r="P425" s="119"/>
      <c r="Q425" s="119"/>
      <c r="R425" s="119"/>
      <c r="S425" s="119"/>
      <c r="T425" s="119"/>
      <c r="U425" s="119"/>
      <c r="V425" s="119"/>
      <c r="W425" s="119"/>
      <c r="X425" s="119"/>
      <c r="Y425" s="119"/>
      <c r="Z425" s="119"/>
      <c r="AA425" s="119"/>
      <c r="AB425" s="119"/>
      <c r="AC425" s="119"/>
      <c r="AD425" s="119"/>
      <c r="AE425" s="119"/>
      <c r="AF425" s="119"/>
      <c r="AG425" s="119"/>
      <c r="AH425" s="119"/>
      <c r="AI425" s="119"/>
      <c r="AJ425" s="119"/>
      <c r="AK425" s="119"/>
      <c r="AL425" s="119"/>
      <c r="AM425" s="119"/>
      <c r="AN425" s="119"/>
      <c r="AO425" s="119"/>
      <c r="AP425" s="119"/>
      <c r="AQ425" s="119"/>
      <c r="AR425" s="119"/>
      <c r="AS425" s="119"/>
      <c r="AT425" s="119"/>
    </row>
    <row r="426" spans="1:46" s="48" customFormat="1" ht="14.25" x14ac:dyDescent="0.2">
      <c r="A426" s="119"/>
      <c r="B426" s="119"/>
      <c r="C426" s="119"/>
      <c r="D426" s="119"/>
      <c r="E426" s="119"/>
      <c r="F426" s="119"/>
      <c r="G426" s="119"/>
      <c r="H426" s="119"/>
      <c r="I426" s="119"/>
      <c r="J426" s="119"/>
      <c r="K426" s="119"/>
      <c r="L426" s="119"/>
      <c r="M426" s="119"/>
      <c r="N426" s="119"/>
      <c r="O426" s="119"/>
      <c r="P426" s="119"/>
      <c r="Q426" s="119"/>
      <c r="R426" s="119"/>
      <c r="S426" s="119"/>
      <c r="T426" s="119"/>
      <c r="U426" s="119"/>
      <c r="V426" s="119"/>
      <c r="W426" s="119"/>
      <c r="X426" s="119"/>
      <c r="Y426" s="119"/>
      <c r="Z426" s="119"/>
      <c r="AA426" s="119"/>
      <c r="AB426" s="119"/>
      <c r="AC426" s="119"/>
      <c r="AD426" s="119"/>
      <c r="AE426" s="119"/>
      <c r="AF426" s="119"/>
      <c r="AG426" s="119"/>
      <c r="AH426" s="119"/>
      <c r="AI426" s="119"/>
      <c r="AJ426" s="119"/>
      <c r="AK426" s="119"/>
      <c r="AL426" s="119"/>
      <c r="AM426" s="119"/>
      <c r="AN426" s="119"/>
      <c r="AO426" s="119"/>
      <c r="AP426" s="119"/>
      <c r="AQ426" s="119"/>
      <c r="AR426" s="119"/>
      <c r="AS426" s="119"/>
      <c r="AT426" s="119"/>
    </row>
    <row r="427" spans="1:46" s="48" customFormat="1" ht="14.25" x14ac:dyDescent="0.2">
      <c r="A427" s="119" t="e">
        <f>"U "&amp;[1]UnosPod!U1&amp;".godini, zaključno sa "&amp;[1]UnosPod!M6&amp;[1]UnosPod!P6&amp;"godine, ukupni prilivi gotovine iznose : "&amp;#REF!&amp;" KM, "</f>
        <v>#REF!</v>
      </c>
      <c r="B427" s="119"/>
      <c r="C427" s="119"/>
      <c r="D427" s="119"/>
      <c r="E427" s="119"/>
      <c r="F427" s="119"/>
      <c r="G427" s="119"/>
      <c r="H427" s="119"/>
      <c r="I427" s="119"/>
      <c r="J427" s="119"/>
      <c r="K427" s="119"/>
      <c r="L427" s="119"/>
      <c r="M427" s="119"/>
      <c r="N427" s="119"/>
      <c r="O427" s="119"/>
      <c r="P427" s="119"/>
      <c r="Q427" s="119"/>
      <c r="R427" s="119"/>
      <c r="S427" s="119"/>
      <c r="T427" s="119"/>
      <c r="U427" s="119"/>
      <c r="V427" s="119"/>
      <c r="W427" s="119"/>
      <c r="X427" s="119"/>
      <c r="Y427" s="119"/>
      <c r="Z427" s="119"/>
      <c r="AA427" s="119"/>
      <c r="AB427" s="119"/>
      <c r="AC427" s="119"/>
      <c r="AD427" s="119"/>
      <c r="AE427" s="119"/>
      <c r="AF427" s="119"/>
      <c r="AG427" s="119"/>
      <c r="AH427" s="119"/>
      <c r="AI427" s="119"/>
      <c r="AJ427" s="119"/>
      <c r="AK427" s="119"/>
      <c r="AL427" s="119"/>
      <c r="AM427" s="119"/>
      <c r="AN427" s="119"/>
      <c r="AO427" s="119"/>
      <c r="AP427" s="119"/>
      <c r="AQ427" s="119"/>
      <c r="AR427" s="119"/>
      <c r="AS427" s="119"/>
      <c r="AT427" s="119"/>
    </row>
    <row r="428" spans="1:46" s="48" customFormat="1" ht="14.25" x14ac:dyDescent="0.2">
      <c r="A428" s="119" t="e">
        <f>"u istom periodu ukupni odlivi gotovine iznose : "&amp;#REF!&amp;" KM, "&amp;"što znači da imamo "&amp;AP439</f>
        <v>#REF!</v>
      </c>
      <c r="B428" s="119"/>
      <c r="C428" s="119"/>
      <c r="D428" s="119"/>
      <c r="E428" s="119"/>
      <c r="F428" s="119"/>
      <c r="G428" s="119"/>
      <c r="H428" s="119"/>
      <c r="I428" s="119"/>
      <c r="J428" s="119"/>
      <c r="K428" s="119"/>
      <c r="L428" s="119"/>
      <c r="M428" s="119"/>
      <c r="N428" s="119"/>
      <c r="O428" s="119"/>
      <c r="P428" s="119"/>
      <c r="Q428" s="119"/>
      <c r="R428" s="119"/>
      <c r="S428" s="119"/>
      <c r="T428" s="119"/>
      <c r="U428" s="119"/>
      <c r="V428" s="119"/>
      <c r="W428" s="119"/>
      <c r="X428" s="119"/>
      <c r="Y428" s="119"/>
      <c r="Z428" s="119"/>
      <c r="AA428" s="119"/>
      <c r="AB428" s="119"/>
      <c r="AC428" s="119"/>
      <c r="AD428" s="119"/>
      <c r="AE428" s="119"/>
      <c r="AF428" s="119"/>
      <c r="AG428" s="119"/>
      <c r="AH428" s="119"/>
      <c r="AI428" s="119"/>
      <c r="AJ428" s="119"/>
      <c r="AK428" s="119"/>
      <c r="AL428" s="119"/>
      <c r="AM428" s="119"/>
      <c r="AN428" s="119"/>
      <c r="AO428" s="119"/>
      <c r="AQ428" s="119"/>
      <c r="AR428" s="119"/>
      <c r="AS428" s="119"/>
      <c r="AT428" s="119"/>
    </row>
    <row r="429" spans="1:46" s="48" customFormat="1" ht="14.25" x14ac:dyDescent="0.2">
      <c r="A429" s="119" t="e">
        <f>"neto gotovine u iznosu : "&amp;#REF!-#REF!&amp;" KM."</f>
        <v>#REF!</v>
      </c>
      <c r="B429" s="119"/>
      <c r="C429" s="119"/>
      <c r="D429" s="119"/>
      <c r="E429" s="119"/>
      <c r="F429" s="119"/>
      <c r="G429" s="119"/>
      <c r="H429" s="119"/>
      <c r="I429" s="119"/>
      <c r="J429" s="119"/>
      <c r="K429" s="119"/>
      <c r="L429" s="119"/>
      <c r="M429" s="119"/>
      <c r="N429" s="119"/>
      <c r="O429" s="119"/>
      <c r="P429" s="119"/>
      <c r="Q429" s="119"/>
      <c r="R429" s="119"/>
      <c r="S429" s="119"/>
      <c r="T429" s="119"/>
      <c r="U429" s="119"/>
      <c r="V429" s="119"/>
      <c r="W429" s="119"/>
      <c r="X429" s="119"/>
      <c r="Y429" s="119"/>
      <c r="Z429" s="119"/>
      <c r="AA429" s="119"/>
      <c r="AB429" s="119"/>
      <c r="AC429" s="119"/>
      <c r="AD429" s="119"/>
      <c r="AE429" s="119"/>
      <c r="AF429" s="119"/>
      <c r="AG429" s="119"/>
      <c r="AH429" s="119"/>
      <c r="AI429" s="119"/>
      <c r="AJ429" s="119"/>
      <c r="AK429" s="119"/>
      <c r="AL429" s="119"/>
      <c r="AM429" s="119"/>
      <c r="AN429" s="119"/>
      <c r="AO429" s="119"/>
      <c r="AP429" s="119"/>
      <c r="AQ429" s="119"/>
      <c r="AR429" s="119"/>
      <c r="AS429" s="119"/>
      <c r="AT429" s="119"/>
    </row>
    <row r="430" spans="1:46" s="48" customFormat="1" ht="14.25" x14ac:dyDescent="0.2">
      <c r="A430" s="119"/>
      <c r="B430" s="119"/>
      <c r="C430" s="119"/>
      <c r="D430" s="119"/>
      <c r="E430" s="119"/>
      <c r="F430" s="119"/>
      <c r="G430" s="119"/>
      <c r="H430" s="119"/>
      <c r="I430" s="119"/>
      <c r="J430" s="119"/>
      <c r="K430" s="119"/>
      <c r="L430" s="119"/>
      <c r="M430" s="119"/>
      <c r="N430" s="119"/>
      <c r="O430" s="119"/>
      <c r="P430" s="119"/>
      <c r="Q430" s="119"/>
      <c r="R430" s="119"/>
      <c r="S430" s="119"/>
      <c r="T430" s="119"/>
      <c r="U430" s="119"/>
      <c r="V430" s="119"/>
      <c r="W430" s="119"/>
      <c r="X430" s="119"/>
      <c r="Y430" s="119"/>
      <c r="Z430" s="119"/>
      <c r="AA430" s="119"/>
      <c r="AB430" s="119"/>
      <c r="AC430" s="119"/>
      <c r="AD430" s="119"/>
      <c r="AE430" s="119"/>
      <c r="AF430" s="119"/>
      <c r="AG430" s="119"/>
      <c r="AH430" s="119"/>
      <c r="AI430" s="119"/>
      <c r="AJ430" s="119"/>
      <c r="AK430" s="119"/>
      <c r="AL430" s="119"/>
      <c r="AM430" s="119"/>
      <c r="AN430" s="119"/>
      <c r="AO430" s="119"/>
      <c r="AP430" s="119"/>
      <c r="AQ430" s="119"/>
      <c r="AR430" s="119"/>
      <c r="AS430" s="119"/>
      <c r="AT430" s="119"/>
    </row>
    <row r="431" spans="1:46" s="48" customFormat="1" ht="14.25" x14ac:dyDescent="0.2">
      <c r="A431" s="119" t="str">
        <f>"Pregled novčanih tokova po vrstama aktivnosti "&amp;"u "&amp;[1]UnosPod!U1&amp;".godini."</f>
        <v>Pregled novčanih tokova po vrstama aktivnosti u 2011.godini.</v>
      </c>
      <c r="B431" s="119"/>
      <c r="C431" s="119"/>
      <c r="D431" s="119"/>
      <c r="E431" s="119"/>
      <c r="F431" s="119"/>
      <c r="G431" s="119"/>
      <c r="H431" s="119"/>
      <c r="I431" s="119"/>
      <c r="J431" s="119"/>
      <c r="K431" s="119"/>
      <c r="L431" s="119"/>
      <c r="M431" s="119"/>
      <c r="N431" s="119"/>
      <c r="O431" s="119"/>
      <c r="P431" s="119"/>
      <c r="Q431" s="119"/>
      <c r="R431" s="119"/>
      <c r="S431" s="119"/>
      <c r="T431" s="119"/>
      <c r="U431" s="119"/>
      <c r="V431" s="119"/>
      <c r="W431" s="119"/>
      <c r="X431" s="119"/>
      <c r="Y431" s="119"/>
      <c r="Z431" s="119"/>
      <c r="AA431" s="119"/>
      <c r="AB431" s="119"/>
      <c r="AC431" s="119"/>
      <c r="AD431" s="119"/>
      <c r="AE431" s="119"/>
      <c r="AF431" s="119"/>
      <c r="AG431" s="119"/>
      <c r="AH431" s="119"/>
      <c r="AI431" s="119"/>
      <c r="AJ431" s="119"/>
      <c r="AK431" s="119"/>
      <c r="AL431" s="119"/>
      <c r="AM431" s="119"/>
      <c r="AN431" s="119"/>
      <c r="AO431" s="119"/>
      <c r="AP431" s="119"/>
      <c r="AQ431" s="119"/>
      <c r="AR431" s="119"/>
      <c r="AS431" s="119"/>
      <c r="AT431" s="119"/>
    </row>
    <row r="432" spans="1:46" s="48" customFormat="1" ht="14.25" x14ac:dyDescent="0.2">
      <c r="A432" s="119"/>
      <c r="B432" s="119"/>
      <c r="C432" s="119"/>
      <c r="D432" s="119"/>
      <c r="E432" s="119"/>
      <c r="F432" s="119"/>
      <c r="G432" s="119"/>
      <c r="H432" s="119"/>
      <c r="I432" s="119"/>
      <c r="J432" s="119"/>
      <c r="K432" s="119"/>
      <c r="L432" s="119"/>
      <c r="M432" s="119"/>
      <c r="N432" s="119"/>
      <c r="O432" s="119"/>
      <c r="P432" s="119"/>
      <c r="Q432" s="119"/>
      <c r="R432" s="119"/>
      <c r="S432" s="119"/>
      <c r="T432" s="119"/>
      <c r="U432" s="119"/>
      <c r="V432" s="119"/>
      <c r="W432" s="119"/>
      <c r="X432" s="119"/>
      <c r="Y432" s="119"/>
      <c r="Z432" s="119"/>
      <c r="AA432" s="119"/>
      <c r="AB432" s="119"/>
      <c r="AC432" s="119"/>
      <c r="AD432" s="119"/>
      <c r="AE432" s="119"/>
      <c r="AF432" s="119"/>
      <c r="AG432" s="119"/>
      <c r="AH432" s="119"/>
      <c r="AI432" s="119"/>
      <c r="AJ432" s="119"/>
      <c r="AK432" s="119"/>
      <c r="AL432" s="119"/>
      <c r="AM432" s="119"/>
      <c r="AN432" s="119"/>
      <c r="AO432" s="119"/>
      <c r="AP432" s="119"/>
      <c r="AQ432" s="119"/>
      <c r="AR432" s="119"/>
      <c r="AS432" s="119"/>
      <c r="AT432" s="119"/>
    </row>
    <row r="433" spans="1:46" s="48" customFormat="1" ht="15.75" x14ac:dyDescent="0.25">
      <c r="A433" s="186" t="s">
        <v>26</v>
      </c>
      <c r="B433" s="187"/>
      <c r="C433" s="187"/>
      <c r="D433" s="187"/>
      <c r="E433" s="187"/>
      <c r="F433" s="187"/>
      <c r="G433" s="187"/>
      <c r="H433" s="187"/>
      <c r="I433" s="187"/>
      <c r="J433" s="188" t="s">
        <v>115</v>
      </c>
      <c r="K433" s="188"/>
      <c r="L433" s="188"/>
      <c r="M433" s="188"/>
      <c r="N433" s="188"/>
      <c r="O433" s="188"/>
      <c r="P433" s="188"/>
      <c r="Q433" s="188"/>
      <c r="R433" s="188"/>
      <c r="S433" s="188"/>
      <c r="T433" s="188"/>
      <c r="U433" s="188"/>
      <c r="V433" s="188" t="s">
        <v>116</v>
      </c>
      <c r="W433" s="188"/>
      <c r="X433" s="188"/>
      <c r="Y433" s="188"/>
      <c r="Z433" s="188"/>
      <c r="AA433" s="188"/>
      <c r="AB433" s="188"/>
      <c r="AC433" s="188"/>
      <c r="AD433" s="188"/>
      <c r="AE433" s="188"/>
      <c r="AF433" s="188"/>
      <c r="AG433" s="188"/>
      <c r="AH433" s="189" t="s">
        <v>117</v>
      </c>
      <c r="AI433" s="190"/>
      <c r="AJ433" s="190"/>
      <c r="AK433" s="190"/>
      <c r="AL433" s="190"/>
      <c r="AM433" s="190"/>
      <c r="AN433" s="190"/>
      <c r="AO433" s="119"/>
      <c r="AP433" s="119"/>
      <c r="AQ433" s="119"/>
      <c r="AR433" s="119"/>
      <c r="AS433" s="119"/>
      <c r="AT433" s="119"/>
    </row>
    <row r="434" spans="1:46" s="48" customFormat="1" x14ac:dyDescent="0.25">
      <c r="A434" s="191" t="s">
        <v>30</v>
      </c>
      <c r="B434" s="192" t="s">
        <v>118</v>
      </c>
      <c r="C434" s="192"/>
      <c r="D434" s="192"/>
      <c r="E434" s="192"/>
      <c r="F434" s="192"/>
      <c r="G434" s="192"/>
      <c r="H434" s="192"/>
      <c r="I434" s="192"/>
      <c r="J434" s="193" t="s">
        <v>32</v>
      </c>
      <c r="K434" s="60"/>
      <c r="L434" s="60"/>
      <c r="M434" s="60"/>
      <c r="N434" s="60"/>
      <c r="O434" s="60"/>
      <c r="P434" s="60"/>
      <c r="Q434" s="60"/>
      <c r="R434" s="63" t="s">
        <v>33</v>
      </c>
      <c r="S434" s="63"/>
      <c r="T434" s="63"/>
      <c r="U434" s="64"/>
      <c r="V434" s="193" t="s">
        <v>32</v>
      </c>
      <c r="W434" s="60"/>
      <c r="X434" s="60"/>
      <c r="Y434" s="60"/>
      <c r="Z434" s="60"/>
      <c r="AA434" s="60"/>
      <c r="AB434" s="60"/>
      <c r="AC434" s="60"/>
      <c r="AD434" s="63" t="s">
        <v>33</v>
      </c>
      <c r="AE434" s="63"/>
      <c r="AF434" s="63"/>
      <c r="AG434" s="64"/>
      <c r="AH434" s="194" t="s">
        <v>119</v>
      </c>
      <c r="AI434" s="195"/>
      <c r="AJ434" s="195"/>
      <c r="AK434" s="195"/>
      <c r="AL434" s="195"/>
      <c r="AM434" s="195"/>
      <c r="AN434" s="195"/>
      <c r="AO434" s="119"/>
      <c r="AP434" s="119"/>
      <c r="AQ434" s="119"/>
      <c r="AR434" s="119"/>
      <c r="AS434" s="119"/>
      <c r="AT434" s="119"/>
    </row>
    <row r="435" spans="1:46" s="48" customFormat="1" ht="14.25" x14ac:dyDescent="0.2">
      <c r="A435" s="196">
        <v>0</v>
      </c>
      <c r="B435" s="197">
        <v>1</v>
      </c>
      <c r="C435" s="197"/>
      <c r="D435" s="197"/>
      <c r="E435" s="197"/>
      <c r="F435" s="197"/>
      <c r="G435" s="197"/>
      <c r="H435" s="197"/>
      <c r="I435" s="197"/>
      <c r="J435" s="198">
        <v>2</v>
      </c>
      <c r="K435" s="67"/>
      <c r="L435" s="67"/>
      <c r="M435" s="67"/>
      <c r="N435" s="67"/>
      <c r="O435" s="67"/>
      <c r="P435" s="67"/>
      <c r="Q435" s="67"/>
      <c r="R435" s="67">
        <v>3</v>
      </c>
      <c r="S435" s="67"/>
      <c r="T435" s="67"/>
      <c r="U435" s="68"/>
      <c r="V435" s="198">
        <v>4</v>
      </c>
      <c r="W435" s="67"/>
      <c r="X435" s="67"/>
      <c r="Y435" s="67"/>
      <c r="Z435" s="67"/>
      <c r="AA435" s="67"/>
      <c r="AB435" s="67"/>
      <c r="AC435" s="67"/>
      <c r="AD435" s="67">
        <v>5</v>
      </c>
      <c r="AE435" s="67"/>
      <c r="AF435" s="67"/>
      <c r="AG435" s="68"/>
      <c r="AH435" s="199">
        <v>6</v>
      </c>
      <c r="AI435" s="199"/>
      <c r="AJ435" s="199"/>
      <c r="AK435" s="199"/>
      <c r="AL435" s="199"/>
      <c r="AM435" s="199"/>
      <c r="AN435" s="199"/>
      <c r="AO435" s="119"/>
      <c r="AP435" s="119"/>
      <c r="AQ435" s="119"/>
      <c r="AR435" s="119"/>
      <c r="AS435" s="119"/>
      <c r="AT435" s="119"/>
    </row>
    <row r="436" spans="1:46" s="48" customFormat="1" ht="15.75" x14ac:dyDescent="0.25">
      <c r="A436" s="200">
        <v>1</v>
      </c>
      <c r="B436" s="201" t="s">
        <v>120</v>
      </c>
      <c r="C436" s="71"/>
      <c r="D436" s="71"/>
      <c r="E436" s="71"/>
      <c r="F436" s="71"/>
      <c r="G436" s="72"/>
      <c r="H436" s="73"/>
      <c r="I436" s="202"/>
      <c r="J436" s="203" t="e">
        <f>#REF!</f>
        <v>#REF!</v>
      </c>
      <c r="K436" s="75"/>
      <c r="L436" s="75"/>
      <c r="M436" s="75"/>
      <c r="N436" s="75"/>
      <c r="O436" s="75"/>
      <c r="P436" s="75"/>
      <c r="Q436" s="75"/>
      <c r="R436" s="76" t="e">
        <f>J436/J439*100</f>
        <v>#REF!</v>
      </c>
      <c r="S436" s="76"/>
      <c r="T436" s="76"/>
      <c r="U436" s="204"/>
      <c r="V436" s="203" t="e">
        <f>#REF!</f>
        <v>#REF!</v>
      </c>
      <c r="W436" s="75"/>
      <c r="X436" s="75"/>
      <c r="Y436" s="75"/>
      <c r="Z436" s="75"/>
      <c r="AA436" s="75"/>
      <c r="AB436" s="75"/>
      <c r="AC436" s="75"/>
      <c r="AD436" s="77" t="e">
        <f>V436/V439*100</f>
        <v>#REF!</v>
      </c>
      <c r="AE436" s="77"/>
      <c r="AF436" s="77"/>
      <c r="AG436" s="205"/>
      <c r="AH436" s="206" t="e">
        <f>J436-V436</f>
        <v>#REF!</v>
      </c>
      <c r="AI436" s="206"/>
      <c r="AJ436" s="206"/>
      <c r="AK436" s="206"/>
      <c r="AL436" s="206"/>
      <c r="AM436" s="206"/>
      <c r="AN436" s="206"/>
      <c r="AO436" s="119"/>
      <c r="AP436" s="35" t="e">
        <f>IF(AH436&gt;0,"POVEĆANJE","SMANJENJE")</f>
        <v>#REF!</v>
      </c>
      <c r="AQ436" s="119"/>
      <c r="AR436" s="119"/>
      <c r="AS436" s="119"/>
      <c r="AT436" s="119"/>
    </row>
    <row r="437" spans="1:46" s="48" customFormat="1" ht="15.75" x14ac:dyDescent="0.25">
      <c r="A437" s="207">
        <v>2</v>
      </c>
      <c r="B437" s="208" t="s">
        <v>121</v>
      </c>
      <c r="C437" s="82"/>
      <c r="D437" s="82"/>
      <c r="E437" s="82"/>
      <c r="F437" s="82"/>
      <c r="G437" s="83"/>
      <c r="H437" s="84"/>
      <c r="I437" s="209"/>
      <c r="J437" s="210" t="e">
        <f>#REF!</f>
        <v>#REF!</v>
      </c>
      <c r="K437" s="86"/>
      <c r="L437" s="86"/>
      <c r="M437" s="86"/>
      <c r="N437" s="86"/>
      <c r="O437" s="86"/>
      <c r="P437" s="86"/>
      <c r="Q437" s="86"/>
      <c r="R437" s="87" t="e">
        <f>J437/J439*100</f>
        <v>#REF!</v>
      </c>
      <c r="S437" s="87"/>
      <c r="T437" s="87"/>
      <c r="U437" s="211"/>
      <c r="V437" s="210" t="e">
        <f>#REF!</f>
        <v>#REF!</v>
      </c>
      <c r="W437" s="86"/>
      <c r="X437" s="86"/>
      <c r="Y437" s="86"/>
      <c r="Z437" s="86"/>
      <c r="AA437" s="86"/>
      <c r="AB437" s="86"/>
      <c r="AC437" s="86"/>
      <c r="AD437" s="88" t="e">
        <f>V437/V439*100</f>
        <v>#REF!</v>
      </c>
      <c r="AE437" s="88"/>
      <c r="AF437" s="88"/>
      <c r="AG437" s="212"/>
      <c r="AH437" s="213" t="e">
        <f>J437-V437</f>
        <v>#REF!</v>
      </c>
      <c r="AI437" s="213"/>
      <c r="AJ437" s="213"/>
      <c r="AK437" s="213"/>
      <c r="AL437" s="213"/>
      <c r="AM437" s="213"/>
      <c r="AN437" s="213"/>
      <c r="AO437" s="119"/>
      <c r="AP437" s="35" t="e">
        <f>IF(AH437&gt;0,"POVEĆANJE","SMANJENJE")</f>
        <v>#REF!</v>
      </c>
      <c r="AQ437" s="119"/>
      <c r="AR437" s="119"/>
      <c r="AS437" s="119"/>
      <c r="AT437" s="119"/>
    </row>
    <row r="438" spans="1:46" s="48" customFormat="1" ht="15.75" x14ac:dyDescent="0.25">
      <c r="A438" s="214">
        <v>3</v>
      </c>
      <c r="B438" s="215" t="s">
        <v>122</v>
      </c>
      <c r="C438" s="93"/>
      <c r="D438" s="93"/>
      <c r="E438" s="93"/>
      <c r="F438" s="93"/>
      <c r="G438" s="94"/>
      <c r="H438" s="95"/>
      <c r="I438" s="216"/>
      <c r="J438" s="217" t="e">
        <f>#REF!</f>
        <v>#REF!</v>
      </c>
      <c r="K438" s="97"/>
      <c r="L438" s="97"/>
      <c r="M438" s="97"/>
      <c r="N438" s="97"/>
      <c r="O438" s="97"/>
      <c r="P438" s="97"/>
      <c r="Q438" s="97"/>
      <c r="R438" s="98" t="e">
        <f>J438/J439*100</f>
        <v>#REF!</v>
      </c>
      <c r="S438" s="98"/>
      <c r="T438" s="98"/>
      <c r="U438" s="218"/>
      <c r="V438" s="217" t="e">
        <f>#REF!</f>
        <v>#REF!</v>
      </c>
      <c r="W438" s="97"/>
      <c r="X438" s="97"/>
      <c r="Y438" s="97"/>
      <c r="Z438" s="97"/>
      <c r="AA438" s="97"/>
      <c r="AB438" s="97"/>
      <c r="AC438" s="97"/>
      <c r="AD438" s="99" t="e">
        <f>V438/V439*100</f>
        <v>#REF!</v>
      </c>
      <c r="AE438" s="99"/>
      <c r="AF438" s="99"/>
      <c r="AG438" s="219"/>
      <c r="AH438" s="220" t="e">
        <f>J438-V438</f>
        <v>#REF!</v>
      </c>
      <c r="AI438" s="220"/>
      <c r="AJ438" s="220"/>
      <c r="AK438" s="220"/>
      <c r="AL438" s="220"/>
      <c r="AM438" s="220"/>
      <c r="AN438" s="220"/>
      <c r="AO438" s="119"/>
      <c r="AP438" s="35" t="e">
        <f>IF(AH438&gt;0,"POVEĆANJE","SMANJENJE")</f>
        <v>#REF!</v>
      </c>
      <c r="AQ438" s="119"/>
      <c r="AR438" s="119"/>
      <c r="AS438" s="119"/>
      <c r="AT438" s="119"/>
    </row>
    <row r="439" spans="1:46" s="48" customFormat="1" ht="15.75" x14ac:dyDescent="0.25">
      <c r="A439" s="221">
        <v>4</v>
      </c>
      <c r="B439" s="222" t="s">
        <v>123</v>
      </c>
      <c r="C439" s="223"/>
      <c r="D439" s="223"/>
      <c r="E439" s="223"/>
      <c r="F439" s="223"/>
      <c r="G439" s="224"/>
      <c r="H439" s="224"/>
      <c r="I439" s="225"/>
      <c r="J439" s="226" t="e">
        <f>SUM(J436:Q438)</f>
        <v>#REF!</v>
      </c>
      <c r="K439" s="107"/>
      <c r="L439" s="107"/>
      <c r="M439" s="107"/>
      <c r="N439" s="107"/>
      <c r="O439" s="107"/>
      <c r="P439" s="107"/>
      <c r="Q439" s="107"/>
      <c r="R439" s="227" t="e">
        <f>J439/J439*100</f>
        <v>#REF!</v>
      </c>
      <c r="S439" s="227"/>
      <c r="T439" s="227"/>
      <c r="U439" s="228"/>
      <c r="V439" s="226" t="e">
        <f>SUM(V436:AC438)</f>
        <v>#REF!</v>
      </c>
      <c r="W439" s="107"/>
      <c r="X439" s="107"/>
      <c r="Y439" s="107"/>
      <c r="Z439" s="107"/>
      <c r="AA439" s="107"/>
      <c r="AB439" s="107"/>
      <c r="AC439" s="107"/>
      <c r="AD439" s="227" t="e">
        <f>V439/V439*100</f>
        <v>#REF!</v>
      </c>
      <c r="AE439" s="227"/>
      <c r="AF439" s="227"/>
      <c r="AG439" s="228"/>
      <c r="AH439" s="229" t="e">
        <f>J439-V439</f>
        <v>#REF!</v>
      </c>
      <c r="AI439" s="229"/>
      <c r="AJ439" s="229"/>
      <c r="AK439" s="229"/>
      <c r="AL439" s="229"/>
      <c r="AM439" s="229"/>
      <c r="AN439" s="229"/>
      <c r="AO439" s="230"/>
      <c r="AP439" s="231" t="e">
        <f>IF(AH439&gt;0,"POVEĆANJE","SMANJENJE")</f>
        <v>#REF!</v>
      </c>
      <c r="AQ439" s="119"/>
      <c r="AR439" s="119"/>
      <c r="AS439" s="119"/>
      <c r="AT439" s="119"/>
    </row>
    <row r="440" spans="1:46" s="48" customFormat="1" ht="14.25" x14ac:dyDescent="0.2">
      <c r="A440" s="119"/>
      <c r="B440" s="119"/>
      <c r="C440" s="119"/>
      <c r="D440" s="119"/>
      <c r="E440" s="119"/>
      <c r="F440" s="119"/>
      <c r="G440" s="119"/>
      <c r="H440" s="119"/>
      <c r="I440" s="119"/>
      <c r="J440" s="119"/>
      <c r="K440" s="119"/>
      <c r="L440" s="119"/>
      <c r="M440" s="119"/>
      <c r="N440" s="119"/>
      <c r="O440" s="119"/>
      <c r="P440" s="119"/>
      <c r="Q440" s="119"/>
      <c r="R440" s="119"/>
      <c r="S440" s="119"/>
      <c r="T440" s="119"/>
      <c r="U440" s="119"/>
      <c r="V440" s="119"/>
      <c r="W440" s="119"/>
      <c r="X440" s="119"/>
      <c r="Y440" s="119"/>
      <c r="Z440" s="119"/>
      <c r="AA440" s="119"/>
      <c r="AB440" s="119"/>
      <c r="AC440" s="119"/>
      <c r="AD440" s="119"/>
      <c r="AE440" s="119"/>
      <c r="AF440" s="119"/>
      <c r="AG440" s="119"/>
      <c r="AH440" s="119"/>
      <c r="AI440" s="119"/>
      <c r="AJ440" s="119"/>
      <c r="AK440" s="119"/>
      <c r="AL440" s="119"/>
      <c r="AM440" s="119"/>
      <c r="AN440" s="119"/>
      <c r="AO440" s="119"/>
      <c r="AP440" s="119"/>
      <c r="AQ440" s="119"/>
      <c r="AR440" s="119"/>
      <c r="AS440" s="119"/>
      <c r="AT440" s="119"/>
    </row>
    <row r="441" spans="1:46" s="48" customFormat="1" ht="14.25" x14ac:dyDescent="0.2">
      <c r="A441" s="119"/>
      <c r="B441" s="119"/>
      <c r="C441" s="119"/>
      <c r="D441" s="119"/>
      <c r="E441" s="119"/>
      <c r="F441" s="119"/>
      <c r="G441" s="119"/>
      <c r="H441" s="119"/>
      <c r="I441" s="119"/>
      <c r="J441" s="119"/>
      <c r="K441" s="119"/>
      <c r="L441" s="119"/>
      <c r="M441" s="119"/>
      <c r="N441" s="119"/>
      <c r="O441" s="119"/>
      <c r="P441" s="119"/>
      <c r="Q441" s="119"/>
      <c r="R441" s="119"/>
      <c r="S441" s="119"/>
      <c r="T441" s="119"/>
      <c r="U441" s="119"/>
      <c r="V441" s="119"/>
      <c r="W441" s="119"/>
      <c r="X441" s="119"/>
      <c r="Y441" s="119"/>
      <c r="Z441" s="119"/>
      <c r="AA441" s="119"/>
      <c r="AB441" s="119"/>
      <c r="AC441" s="119"/>
      <c r="AD441" s="119"/>
      <c r="AE441" s="119"/>
      <c r="AF441" s="119"/>
      <c r="AG441" s="119"/>
      <c r="AH441" s="119"/>
      <c r="AI441" s="119"/>
      <c r="AJ441" s="119"/>
      <c r="AK441" s="119"/>
      <c r="AL441" s="119"/>
      <c r="AM441" s="119"/>
      <c r="AN441" s="119"/>
      <c r="AO441" s="119"/>
      <c r="AP441" s="119"/>
      <c r="AQ441" s="119"/>
      <c r="AR441" s="119"/>
      <c r="AS441" s="119"/>
      <c r="AT441" s="119"/>
    </row>
    <row r="442" spans="1:46" s="48" customFormat="1" ht="14.25" x14ac:dyDescent="0.2">
      <c r="A442" s="119"/>
      <c r="B442" s="119"/>
      <c r="C442" s="119"/>
      <c r="D442" s="119"/>
      <c r="E442" s="119"/>
      <c r="F442" s="119"/>
      <c r="G442" s="119"/>
      <c r="H442" s="119"/>
      <c r="I442" s="119"/>
      <c r="J442" s="119"/>
      <c r="K442" s="119"/>
      <c r="L442" s="119"/>
      <c r="M442" s="119"/>
      <c r="N442" s="119"/>
      <c r="O442" s="119"/>
      <c r="P442" s="119"/>
      <c r="Q442" s="119"/>
      <c r="R442" s="119"/>
      <c r="S442" s="119"/>
      <c r="T442" s="119"/>
      <c r="U442" s="119"/>
      <c r="V442" s="119"/>
      <c r="W442" s="119"/>
      <c r="X442" s="119"/>
      <c r="Y442" s="119"/>
      <c r="Z442" s="119"/>
      <c r="AA442" s="119"/>
      <c r="AB442" s="119"/>
      <c r="AC442" s="119"/>
      <c r="AD442" s="119"/>
      <c r="AE442" s="119"/>
      <c r="AF442" s="119"/>
      <c r="AG442" s="119"/>
      <c r="AH442" s="119"/>
      <c r="AI442" s="119"/>
      <c r="AJ442" s="119"/>
      <c r="AK442" s="119"/>
      <c r="AL442" s="119"/>
      <c r="AM442" s="119"/>
      <c r="AN442" s="119"/>
      <c r="AO442" s="119"/>
      <c r="AP442" s="119"/>
      <c r="AQ442" s="119"/>
      <c r="AR442" s="119"/>
      <c r="AS442" s="119"/>
      <c r="AT442" s="119"/>
    </row>
    <row r="443" spans="1:46" s="48" customFormat="1" ht="14.25" x14ac:dyDescent="0.2">
      <c r="A443" s="119" t="str">
        <f>"Pregled novčanih tokova po vrstama aktivnosti "&amp;"u "&amp;[1]UnosPod!U1-1&amp;".godini."</f>
        <v>Pregled novčanih tokova po vrstama aktivnosti u 2010.godini.</v>
      </c>
      <c r="B443" s="119"/>
      <c r="C443" s="119"/>
      <c r="D443" s="119"/>
      <c r="E443" s="119"/>
      <c r="F443" s="119"/>
      <c r="G443" s="119"/>
      <c r="H443" s="119"/>
      <c r="I443" s="119"/>
      <c r="J443" s="119"/>
      <c r="K443" s="119"/>
      <c r="L443" s="119"/>
      <c r="M443" s="119"/>
      <c r="N443" s="119"/>
      <c r="O443" s="119"/>
      <c r="P443" s="119"/>
      <c r="Q443" s="119"/>
      <c r="R443" s="119"/>
      <c r="S443" s="119"/>
      <c r="T443" s="119"/>
      <c r="U443" s="119"/>
      <c r="V443" s="119"/>
      <c r="W443" s="119"/>
      <c r="X443" s="119"/>
      <c r="Y443" s="119"/>
      <c r="Z443" s="119"/>
      <c r="AA443" s="119"/>
      <c r="AB443" s="119"/>
      <c r="AC443" s="119"/>
      <c r="AD443" s="119"/>
      <c r="AE443" s="119"/>
      <c r="AF443" s="119"/>
      <c r="AG443" s="119"/>
      <c r="AH443" s="119"/>
      <c r="AI443" s="119"/>
      <c r="AJ443" s="119"/>
      <c r="AK443" s="119"/>
      <c r="AL443" s="119"/>
      <c r="AM443" s="119"/>
      <c r="AN443" s="119"/>
      <c r="AO443" s="119"/>
      <c r="AP443" s="119"/>
      <c r="AQ443" s="119"/>
      <c r="AR443" s="119"/>
      <c r="AS443" s="119"/>
      <c r="AT443" s="119"/>
    </row>
    <row r="444" spans="1:46" s="48" customFormat="1" ht="14.25" x14ac:dyDescent="0.2">
      <c r="A444" s="119"/>
      <c r="B444" s="119"/>
      <c r="C444" s="119"/>
      <c r="D444" s="119"/>
      <c r="E444" s="119"/>
      <c r="F444" s="119"/>
      <c r="G444" s="119"/>
      <c r="H444" s="119"/>
      <c r="I444" s="119"/>
      <c r="J444" s="119"/>
      <c r="K444" s="119"/>
      <c r="L444" s="119"/>
      <c r="M444" s="119"/>
      <c r="N444" s="119"/>
      <c r="O444" s="119"/>
      <c r="P444" s="119"/>
      <c r="Q444" s="119"/>
      <c r="R444" s="119"/>
      <c r="S444" s="119"/>
      <c r="T444" s="119"/>
      <c r="U444" s="119"/>
      <c r="V444" s="119"/>
      <c r="W444" s="119"/>
      <c r="X444" s="119"/>
      <c r="Y444" s="119"/>
      <c r="Z444" s="119"/>
      <c r="AA444" s="119"/>
      <c r="AB444" s="119"/>
      <c r="AC444" s="119"/>
      <c r="AD444" s="119"/>
      <c r="AE444" s="119"/>
      <c r="AF444" s="119"/>
      <c r="AG444" s="119"/>
      <c r="AH444" s="119"/>
      <c r="AI444" s="119"/>
      <c r="AJ444" s="119"/>
      <c r="AK444" s="119"/>
      <c r="AL444" s="119"/>
      <c r="AM444" s="119"/>
      <c r="AN444" s="119"/>
      <c r="AO444" s="119"/>
      <c r="AP444" s="119"/>
      <c r="AQ444" s="119"/>
      <c r="AR444" s="119"/>
      <c r="AS444" s="119"/>
      <c r="AT444" s="119"/>
    </row>
    <row r="445" spans="1:46" s="48" customFormat="1" ht="15.75" x14ac:dyDescent="0.25">
      <c r="A445" s="186" t="s">
        <v>26</v>
      </c>
      <c r="B445" s="187"/>
      <c r="C445" s="187"/>
      <c r="D445" s="187"/>
      <c r="E445" s="187"/>
      <c r="F445" s="187"/>
      <c r="G445" s="187"/>
      <c r="H445" s="187"/>
      <c r="I445" s="187"/>
      <c r="J445" s="188" t="s">
        <v>115</v>
      </c>
      <c r="K445" s="188"/>
      <c r="L445" s="188"/>
      <c r="M445" s="188"/>
      <c r="N445" s="188"/>
      <c r="O445" s="188"/>
      <c r="P445" s="188"/>
      <c r="Q445" s="188"/>
      <c r="R445" s="188"/>
      <c r="S445" s="188"/>
      <c r="T445" s="188"/>
      <c r="U445" s="188"/>
      <c r="V445" s="188" t="s">
        <v>116</v>
      </c>
      <c r="W445" s="188"/>
      <c r="X445" s="188"/>
      <c r="Y445" s="188"/>
      <c r="Z445" s="188"/>
      <c r="AA445" s="188"/>
      <c r="AB445" s="188"/>
      <c r="AC445" s="188"/>
      <c r="AD445" s="188"/>
      <c r="AE445" s="188"/>
      <c r="AF445" s="188"/>
      <c r="AG445" s="188"/>
      <c r="AH445" s="189" t="s">
        <v>117</v>
      </c>
      <c r="AI445" s="190"/>
      <c r="AJ445" s="190"/>
      <c r="AK445" s="190"/>
      <c r="AL445" s="190"/>
      <c r="AM445" s="190"/>
      <c r="AN445" s="190"/>
      <c r="AO445" s="119"/>
      <c r="AP445" s="119"/>
      <c r="AQ445" s="119"/>
      <c r="AR445" s="119"/>
      <c r="AS445" s="119"/>
      <c r="AT445" s="119"/>
    </row>
    <row r="446" spans="1:46" s="48" customFormat="1" x14ac:dyDescent="0.25">
      <c r="A446" s="191" t="s">
        <v>30</v>
      </c>
      <c r="B446" s="192" t="s">
        <v>118</v>
      </c>
      <c r="C446" s="192"/>
      <c r="D446" s="192"/>
      <c r="E446" s="192"/>
      <c r="F446" s="192"/>
      <c r="G446" s="192"/>
      <c r="H446" s="192"/>
      <c r="I446" s="192"/>
      <c r="J446" s="193" t="s">
        <v>32</v>
      </c>
      <c r="K446" s="60"/>
      <c r="L446" s="60"/>
      <c r="M446" s="60"/>
      <c r="N446" s="60"/>
      <c r="O446" s="60"/>
      <c r="P446" s="60"/>
      <c r="Q446" s="60"/>
      <c r="R446" s="63" t="s">
        <v>33</v>
      </c>
      <c r="S446" s="63"/>
      <c r="T446" s="63"/>
      <c r="U446" s="64"/>
      <c r="V446" s="193" t="s">
        <v>32</v>
      </c>
      <c r="W446" s="60"/>
      <c r="X446" s="60"/>
      <c r="Y446" s="60"/>
      <c r="Z446" s="60"/>
      <c r="AA446" s="60"/>
      <c r="AB446" s="60"/>
      <c r="AC446" s="60"/>
      <c r="AD446" s="63" t="s">
        <v>33</v>
      </c>
      <c r="AE446" s="63"/>
      <c r="AF446" s="63"/>
      <c r="AG446" s="64"/>
      <c r="AH446" s="194" t="s">
        <v>119</v>
      </c>
      <c r="AI446" s="195"/>
      <c r="AJ446" s="195"/>
      <c r="AK446" s="195"/>
      <c r="AL446" s="195"/>
      <c r="AM446" s="195"/>
      <c r="AN446" s="195"/>
      <c r="AO446" s="119"/>
      <c r="AP446" s="119"/>
      <c r="AQ446" s="119"/>
      <c r="AR446" s="119"/>
      <c r="AS446" s="119"/>
      <c r="AT446" s="119"/>
    </row>
    <row r="447" spans="1:46" s="48" customFormat="1" ht="14.25" x14ac:dyDescent="0.2">
      <c r="A447" s="196">
        <v>0</v>
      </c>
      <c r="B447" s="197">
        <v>1</v>
      </c>
      <c r="C447" s="197"/>
      <c r="D447" s="197"/>
      <c r="E447" s="197"/>
      <c r="F447" s="197"/>
      <c r="G447" s="197"/>
      <c r="H447" s="197"/>
      <c r="I447" s="197"/>
      <c r="J447" s="198">
        <v>2</v>
      </c>
      <c r="K447" s="67"/>
      <c r="L447" s="67"/>
      <c r="M447" s="67"/>
      <c r="N447" s="67"/>
      <c r="O447" s="67"/>
      <c r="P447" s="67"/>
      <c r="Q447" s="67"/>
      <c r="R447" s="67">
        <v>3</v>
      </c>
      <c r="S447" s="67"/>
      <c r="T447" s="67"/>
      <c r="U447" s="68"/>
      <c r="V447" s="198">
        <v>4</v>
      </c>
      <c r="W447" s="67"/>
      <c r="X447" s="67"/>
      <c r="Y447" s="67"/>
      <c r="Z447" s="67"/>
      <c r="AA447" s="67"/>
      <c r="AB447" s="67"/>
      <c r="AC447" s="67"/>
      <c r="AD447" s="67">
        <v>5</v>
      </c>
      <c r="AE447" s="67"/>
      <c r="AF447" s="67"/>
      <c r="AG447" s="68"/>
      <c r="AH447" s="199">
        <v>6</v>
      </c>
      <c r="AI447" s="199"/>
      <c r="AJ447" s="199"/>
      <c r="AK447" s="199"/>
      <c r="AL447" s="199"/>
      <c r="AM447" s="199"/>
      <c r="AN447" s="199"/>
      <c r="AO447" s="119"/>
      <c r="AP447" s="119"/>
      <c r="AQ447" s="119"/>
      <c r="AR447" s="119"/>
      <c r="AS447" s="119"/>
      <c r="AT447" s="119"/>
    </row>
    <row r="448" spans="1:46" s="48" customFormat="1" ht="15.75" x14ac:dyDescent="0.25">
      <c r="A448" s="200">
        <v>1</v>
      </c>
      <c r="B448" s="201" t="s">
        <v>120</v>
      </c>
      <c r="C448" s="71"/>
      <c r="D448" s="71"/>
      <c r="E448" s="71"/>
      <c r="F448" s="71"/>
      <c r="G448" s="72"/>
      <c r="H448" s="73"/>
      <c r="I448" s="202"/>
      <c r="J448" s="203" t="e">
        <f>#REF!</f>
        <v>#REF!</v>
      </c>
      <c r="K448" s="75"/>
      <c r="L448" s="75"/>
      <c r="M448" s="75"/>
      <c r="N448" s="75"/>
      <c r="O448" s="75"/>
      <c r="P448" s="75"/>
      <c r="Q448" s="75"/>
      <c r="R448" s="76" t="e">
        <f>J448/J451*100</f>
        <v>#REF!</v>
      </c>
      <c r="S448" s="76"/>
      <c r="T448" s="76"/>
      <c r="U448" s="204"/>
      <c r="V448" s="203" t="e">
        <f>#REF!</f>
        <v>#REF!</v>
      </c>
      <c r="W448" s="75"/>
      <c r="X448" s="75"/>
      <c r="Y448" s="75"/>
      <c r="Z448" s="75"/>
      <c r="AA448" s="75"/>
      <c r="AB448" s="75"/>
      <c r="AC448" s="75"/>
      <c r="AD448" s="77" t="e">
        <f>V448/V451*100</f>
        <v>#REF!</v>
      </c>
      <c r="AE448" s="77"/>
      <c r="AF448" s="77"/>
      <c r="AG448" s="205"/>
      <c r="AH448" s="206" t="e">
        <f>J448-V448</f>
        <v>#REF!</v>
      </c>
      <c r="AI448" s="206"/>
      <c r="AJ448" s="206"/>
      <c r="AK448" s="206"/>
      <c r="AL448" s="206"/>
      <c r="AM448" s="206"/>
      <c r="AN448" s="206"/>
      <c r="AO448" s="119"/>
      <c r="AP448" s="35" t="e">
        <f>IF(AH448&gt;0,"POVEĆANJE","SMANJENJE")</f>
        <v>#REF!</v>
      </c>
      <c r="AQ448" s="119"/>
      <c r="AR448" s="119"/>
      <c r="AS448" s="119"/>
      <c r="AT448" s="119"/>
    </row>
    <row r="449" spans="1:55" s="48" customFormat="1" ht="15.75" x14ac:dyDescent="0.25">
      <c r="A449" s="207">
        <v>2</v>
      </c>
      <c r="B449" s="208" t="s">
        <v>121</v>
      </c>
      <c r="C449" s="82"/>
      <c r="D449" s="82"/>
      <c r="E449" s="82"/>
      <c r="F449" s="82"/>
      <c r="G449" s="83"/>
      <c r="H449" s="84"/>
      <c r="I449" s="209"/>
      <c r="J449" s="210" t="e">
        <f>#REF!</f>
        <v>#REF!</v>
      </c>
      <c r="K449" s="86"/>
      <c r="L449" s="86"/>
      <c r="M449" s="86"/>
      <c r="N449" s="86"/>
      <c r="O449" s="86"/>
      <c r="P449" s="86"/>
      <c r="Q449" s="86"/>
      <c r="R449" s="87" t="e">
        <f>J449/J451*100</f>
        <v>#REF!</v>
      </c>
      <c r="S449" s="87"/>
      <c r="T449" s="87"/>
      <c r="U449" s="211"/>
      <c r="V449" s="210" t="e">
        <f>#REF!</f>
        <v>#REF!</v>
      </c>
      <c r="W449" s="86"/>
      <c r="X449" s="86"/>
      <c r="Y449" s="86"/>
      <c r="Z449" s="86"/>
      <c r="AA449" s="86"/>
      <c r="AB449" s="86"/>
      <c r="AC449" s="86"/>
      <c r="AD449" s="88" t="e">
        <f>V449/V451*100</f>
        <v>#REF!</v>
      </c>
      <c r="AE449" s="88"/>
      <c r="AF449" s="88"/>
      <c r="AG449" s="212"/>
      <c r="AH449" s="213" t="e">
        <f>J449-V449</f>
        <v>#REF!</v>
      </c>
      <c r="AI449" s="213"/>
      <c r="AJ449" s="213"/>
      <c r="AK449" s="213"/>
      <c r="AL449" s="213"/>
      <c r="AM449" s="213"/>
      <c r="AN449" s="213"/>
      <c r="AO449" s="119"/>
      <c r="AP449" s="35" t="e">
        <f>IF(AH449&gt;0,"POVEĆANJE","SMANJENJE")</f>
        <v>#REF!</v>
      </c>
      <c r="AQ449" s="119"/>
      <c r="AR449" s="119"/>
      <c r="AS449" s="119"/>
      <c r="AT449" s="119"/>
    </row>
    <row r="450" spans="1:55" s="48" customFormat="1" ht="15.75" x14ac:dyDescent="0.25">
      <c r="A450" s="214">
        <v>3</v>
      </c>
      <c r="B450" s="215" t="s">
        <v>122</v>
      </c>
      <c r="C450" s="93"/>
      <c r="D450" s="93"/>
      <c r="E450" s="93"/>
      <c r="F450" s="93"/>
      <c r="G450" s="94"/>
      <c r="H450" s="95"/>
      <c r="I450" s="216"/>
      <c r="J450" s="217" t="e">
        <f>#REF!</f>
        <v>#REF!</v>
      </c>
      <c r="K450" s="97"/>
      <c r="L450" s="97"/>
      <c r="M450" s="97"/>
      <c r="N450" s="97"/>
      <c r="O450" s="97"/>
      <c r="P450" s="97"/>
      <c r="Q450" s="97"/>
      <c r="R450" s="98" t="e">
        <f>J450/J451*100</f>
        <v>#REF!</v>
      </c>
      <c r="S450" s="98"/>
      <c r="T450" s="98"/>
      <c r="U450" s="218"/>
      <c r="V450" s="217" t="e">
        <f>#REF!</f>
        <v>#REF!</v>
      </c>
      <c r="W450" s="97"/>
      <c r="X450" s="97"/>
      <c r="Y450" s="97"/>
      <c r="Z450" s="97"/>
      <c r="AA450" s="97"/>
      <c r="AB450" s="97"/>
      <c r="AC450" s="97"/>
      <c r="AD450" s="99" t="e">
        <f>V450/V451*100</f>
        <v>#REF!</v>
      </c>
      <c r="AE450" s="99"/>
      <c r="AF450" s="99"/>
      <c r="AG450" s="219"/>
      <c r="AH450" s="220" t="e">
        <f>J450-V450</f>
        <v>#REF!</v>
      </c>
      <c r="AI450" s="220"/>
      <c r="AJ450" s="220"/>
      <c r="AK450" s="220"/>
      <c r="AL450" s="220"/>
      <c r="AM450" s="220"/>
      <c r="AN450" s="220"/>
      <c r="AO450" s="119"/>
      <c r="AP450" s="35" t="e">
        <f>IF(AH450&gt;0,"POVEĆANJE","SMANJENJE")</f>
        <v>#REF!</v>
      </c>
      <c r="AQ450" s="119"/>
      <c r="AR450" s="119"/>
      <c r="AS450" s="119"/>
      <c r="AT450" s="119"/>
    </row>
    <row r="451" spans="1:55" s="48" customFormat="1" ht="15.75" x14ac:dyDescent="0.25">
      <c r="A451" s="221">
        <v>4</v>
      </c>
      <c r="B451" s="222" t="s">
        <v>123</v>
      </c>
      <c r="C451" s="223"/>
      <c r="D451" s="223"/>
      <c r="E451" s="223"/>
      <c r="F451" s="223"/>
      <c r="G451" s="224"/>
      <c r="H451" s="224"/>
      <c r="I451" s="225"/>
      <c r="J451" s="226" t="e">
        <f>SUM(J448:Q450)</f>
        <v>#REF!</v>
      </c>
      <c r="K451" s="107"/>
      <c r="L451" s="107"/>
      <c r="M451" s="107"/>
      <c r="N451" s="107"/>
      <c r="O451" s="107"/>
      <c r="P451" s="107"/>
      <c r="Q451" s="107"/>
      <c r="R451" s="227" t="e">
        <f>J451/J451*100</f>
        <v>#REF!</v>
      </c>
      <c r="S451" s="227"/>
      <c r="T451" s="227"/>
      <c r="U451" s="228"/>
      <c r="V451" s="226" t="e">
        <f>SUM(V448:AC450)</f>
        <v>#REF!</v>
      </c>
      <c r="W451" s="107"/>
      <c r="X451" s="107"/>
      <c r="Y451" s="107"/>
      <c r="Z451" s="107"/>
      <c r="AA451" s="107"/>
      <c r="AB451" s="107"/>
      <c r="AC451" s="107"/>
      <c r="AD451" s="227" t="e">
        <f>V451/V451*100</f>
        <v>#REF!</v>
      </c>
      <c r="AE451" s="227"/>
      <c r="AF451" s="227"/>
      <c r="AG451" s="228"/>
      <c r="AH451" s="229" t="e">
        <f>J451-V451</f>
        <v>#REF!</v>
      </c>
      <c r="AI451" s="229"/>
      <c r="AJ451" s="229"/>
      <c r="AK451" s="229"/>
      <c r="AL451" s="229"/>
      <c r="AM451" s="229"/>
      <c r="AN451" s="229"/>
      <c r="AO451" s="230"/>
      <c r="AP451" s="231" t="e">
        <f>IF(AH451&gt;0,"POVEĆANJE","SMANJENJE")</f>
        <v>#REF!</v>
      </c>
      <c r="AQ451" s="119"/>
      <c r="AR451" s="119"/>
      <c r="AS451" s="119"/>
      <c r="AT451" s="119"/>
    </row>
    <row r="452" spans="1:55" s="48" customFormat="1" ht="14.25" x14ac:dyDescent="0.2">
      <c r="A452" s="119"/>
      <c r="B452" s="119"/>
      <c r="C452" s="119"/>
      <c r="D452" s="119"/>
      <c r="E452" s="119"/>
      <c r="F452" s="119"/>
      <c r="G452" s="119"/>
      <c r="H452" s="119"/>
      <c r="I452" s="119"/>
      <c r="J452" s="119"/>
      <c r="K452" s="119"/>
      <c r="L452" s="119"/>
      <c r="M452" s="119"/>
      <c r="N452" s="119"/>
      <c r="O452" s="119"/>
      <c r="P452" s="119"/>
      <c r="Q452" s="119"/>
      <c r="R452" s="119"/>
      <c r="S452" s="119"/>
      <c r="T452" s="119"/>
      <c r="U452" s="119"/>
      <c r="V452" s="119"/>
      <c r="W452" s="119"/>
      <c r="X452" s="119"/>
      <c r="Y452" s="119"/>
      <c r="Z452" s="119"/>
      <c r="AA452" s="119"/>
      <c r="AB452" s="119"/>
      <c r="AC452" s="119"/>
      <c r="AD452" s="119"/>
      <c r="AE452" s="119"/>
      <c r="AF452" s="119"/>
      <c r="AG452" s="119"/>
      <c r="AH452" s="119"/>
      <c r="AI452" s="119"/>
      <c r="AJ452" s="119"/>
      <c r="AK452" s="119"/>
      <c r="AL452" s="119"/>
      <c r="AM452" s="119"/>
      <c r="AN452" s="119"/>
      <c r="AO452" s="119"/>
      <c r="AP452" s="119"/>
      <c r="AQ452" s="119"/>
      <c r="AR452" s="119"/>
      <c r="AS452" s="119"/>
      <c r="AT452" s="119"/>
      <c r="BB452" s="232"/>
      <c r="BC452" s="232"/>
    </row>
    <row r="453" spans="1:55" s="48" customFormat="1" ht="14.25" x14ac:dyDescent="0.2">
      <c r="A453" s="119"/>
      <c r="B453" s="119"/>
      <c r="C453" s="119"/>
      <c r="D453" s="119"/>
      <c r="E453" s="119"/>
      <c r="F453" s="119"/>
      <c r="G453" s="119"/>
      <c r="H453" s="119"/>
      <c r="I453" s="119"/>
      <c r="J453" s="119"/>
      <c r="K453" s="119"/>
      <c r="L453" s="119"/>
      <c r="M453" s="119"/>
      <c r="N453" s="119"/>
      <c r="O453" s="119"/>
      <c r="P453" s="119"/>
      <c r="Q453" s="119"/>
      <c r="R453" s="119"/>
      <c r="S453" s="119"/>
      <c r="T453" s="119"/>
      <c r="U453" s="119"/>
      <c r="V453" s="119"/>
      <c r="W453" s="119"/>
      <c r="X453" s="119"/>
      <c r="Y453" s="119"/>
      <c r="Z453" s="119"/>
      <c r="AA453" s="119"/>
      <c r="AB453" s="119"/>
      <c r="AC453" s="119"/>
      <c r="AD453" s="119"/>
      <c r="AE453" s="119"/>
      <c r="AF453" s="119"/>
      <c r="AG453" s="119"/>
      <c r="AH453" s="119"/>
      <c r="AI453" s="119"/>
      <c r="AJ453" s="119"/>
      <c r="AK453" s="119"/>
      <c r="AL453" s="119"/>
      <c r="AM453" s="119"/>
      <c r="AN453" s="119"/>
      <c r="AO453" s="119"/>
      <c r="AP453" s="119"/>
      <c r="AQ453" s="119"/>
      <c r="AR453" s="119"/>
      <c r="AS453" s="119"/>
      <c r="AT453" s="119"/>
    </row>
    <row r="454" spans="1:55" s="48" customFormat="1" ht="14.25" x14ac:dyDescent="0.2">
      <c r="A454" s="119" t="s">
        <v>124</v>
      </c>
      <c r="B454" s="119"/>
      <c r="C454" s="119"/>
      <c r="D454" s="119"/>
      <c r="E454" s="119"/>
      <c r="F454" s="119"/>
      <c r="G454" s="119"/>
      <c r="H454" s="119"/>
      <c r="I454" s="119"/>
      <c r="J454" s="119"/>
      <c r="K454" s="119"/>
      <c r="L454" s="119"/>
      <c r="M454" s="119"/>
      <c r="N454" s="119"/>
      <c r="O454" s="119"/>
      <c r="P454" s="119"/>
      <c r="Q454" s="119"/>
      <c r="R454" s="119"/>
      <c r="S454" s="119"/>
      <c r="T454" s="119"/>
      <c r="U454" s="119"/>
      <c r="V454" s="119"/>
      <c r="W454" s="119"/>
      <c r="X454" s="119"/>
      <c r="Y454" s="119"/>
      <c r="Z454" s="119"/>
      <c r="AA454" s="119"/>
      <c r="AB454" s="119"/>
      <c r="AC454" s="119"/>
      <c r="AD454" s="119"/>
      <c r="AE454" s="119"/>
      <c r="AF454" s="119"/>
      <c r="AG454" s="119"/>
      <c r="AH454" s="119"/>
      <c r="AI454" s="119"/>
      <c r="AJ454" s="119"/>
      <c r="AK454" s="119"/>
      <c r="AL454" s="119"/>
      <c r="AM454" s="119"/>
      <c r="AN454" s="119"/>
      <c r="AO454" s="119"/>
      <c r="AP454" s="119"/>
      <c r="AQ454" s="119"/>
      <c r="AR454" s="119"/>
      <c r="AS454" s="119"/>
      <c r="AT454" s="119"/>
    </row>
    <row r="455" spans="1:55" s="48" customFormat="1" ht="14.25" x14ac:dyDescent="0.2">
      <c r="A455" s="119"/>
      <c r="B455" s="119"/>
      <c r="C455" s="119"/>
      <c r="D455" s="119"/>
      <c r="E455" s="119"/>
      <c r="F455" s="119"/>
      <c r="G455" s="119"/>
      <c r="H455" s="119"/>
      <c r="I455" s="119"/>
      <c r="J455" s="119"/>
      <c r="K455" s="119"/>
      <c r="L455" s="119"/>
      <c r="M455" s="119"/>
      <c r="N455" s="119"/>
      <c r="O455" s="119"/>
      <c r="P455" s="119"/>
      <c r="Q455" s="119"/>
      <c r="R455" s="119"/>
      <c r="S455" s="119"/>
      <c r="T455" s="119"/>
      <c r="U455" s="119"/>
      <c r="V455" s="119"/>
      <c r="W455" s="119"/>
      <c r="X455" s="119"/>
      <c r="Y455" s="119"/>
      <c r="Z455" s="119"/>
      <c r="AA455" s="119"/>
      <c r="AB455" s="119"/>
      <c r="AC455" s="119"/>
      <c r="AD455" s="119"/>
      <c r="AE455" s="119"/>
      <c r="AF455" s="119"/>
      <c r="AG455" s="119"/>
      <c r="AH455" s="119"/>
      <c r="AI455" s="119"/>
      <c r="AJ455" s="119"/>
      <c r="AK455" s="119"/>
      <c r="AL455" s="119"/>
      <c r="AM455" s="119"/>
      <c r="AN455" s="119"/>
      <c r="AO455" s="119"/>
      <c r="AP455" s="119"/>
      <c r="AQ455" s="119"/>
      <c r="AR455" s="119"/>
      <c r="AS455" s="119"/>
      <c r="AT455" s="119"/>
    </row>
    <row r="456" spans="1:55" s="48" customFormat="1" ht="14.25" x14ac:dyDescent="0.2">
      <c r="A456" s="119"/>
      <c r="B456" s="119"/>
      <c r="C456" s="119"/>
      <c r="D456" s="119"/>
      <c r="E456" s="119"/>
      <c r="F456" s="119"/>
      <c r="G456" s="119"/>
      <c r="H456" s="119"/>
      <c r="I456" s="119"/>
      <c r="J456" s="119"/>
      <c r="K456" s="119"/>
      <c r="L456" s="119"/>
      <c r="M456" s="119"/>
      <c r="N456" s="119"/>
      <c r="O456" s="119"/>
      <c r="P456" s="119"/>
      <c r="Q456" s="119"/>
      <c r="R456" s="119"/>
      <c r="S456" s="119"/>
      <c r="T456" s="119"/>
      <c r="U456" s="119"/>
      <c r="V456" s="119"/>
      <c r="W456" s="119"/>
      <c r="X456" s="119"/>
      <c r="Y456" s="119"/>
      <c r="Z456" s="119"/>
      <c r="AA456" s="119"/>
      <c r="AB456" s="119"/>
      <c r="AC456" s="119"/>
      <c r="AD456" s="119"/>
      <c r="AE456" s="119"/>
      <c r="AF456" s="119"/>
      <c r="AG456" s="119"/>
      <c r="AH456" s="119"/>
      <c r="AI456" s="119"/>
      <c r="AJ456" s="119"/>
      <c r="AK456" s="119"/>
      <c r="AL456" s="119"/>
      <c r="AM456" s="119"/>
      <c r="AN456" s="119"/>
      <c r="AO456" s="119"/>
      <c r="AP456" s="119"/>
      <c r="AQ456" s="119"/>
      <c r="AR456" s="119"/>
      <c r="AS456" s="119"/>
      <c r="AT456" s="119"/>
    </row>
    <row r="457" spans="1:55" s="48" customFormat="1" ht="14.25" x14ac:dyDescent="0.2">
      <c r="A457" s="119"/>
      <c r="B457" s="119"/>
      <c r="C457" s="119"/>
      <c r="D457" s="119"/>
      <c r="E457" s="119"/>
      <c r="F457" s="119"/>
      <c r="G457" s="119"/>
      <c r="H457" s="119"/>
      <c r="I457" s="119"/>
      <c r="J457" s="119"/>
      <c r="K457" s="119"/>
      <c r="L457" s="119"/>
      <c r="M457" s="119"/>
      <c r="N457" s="119"/>
      <c r="O457" s="119"/>
      <c r="P457" s="119"/>
      <c r="Q457" s="119"/>
      <c r="R457" s="119"/>
      <c r="S457" s="119"/>
      <c r="T457" s="119"/>
      <c r="U457" s="119"/>
      <c r="V457" s="119"/>
      <c r="W457" s="119"/>
      <c r="X457" s="119"/>
      <c r="Y457" s="119"/>
      <c r="Z457" s="119"/>
      <c r="AA457" s="119"/>
      <c r="AB457" s="119"/>
      <c r="AC457" s="119"/>
      <c r="AD457" s="119"/>
      <c r="AE457" s="119"/>
      <c r="AF457" s="119"/>
      <c r="AG457" s="119"/>
      <c r="AH457" s="119"/>
      <c r="AI457" s="119"/>
      <c r="AJ457" s="119"/>
      <c r="AK457" s="119"/>
      <c r="AL457" s="119"/>
      <c r="AM457" s="119"/>
      <c r="AN457" s="119"/>
      <c r="AO457" s="119"/>
      <c r="AP457" s="119"/>
      <c r="AQ457" s="119"/>
      <c r="AR457" s="119"/>
      <c r="AS457" s="119"/>
      <c r="AT457" s="119"/>
    </row>
    <row r="458" spans="1:55" s="48" customFormat="1" ht="14.25" x14ac:dyDescent="0.2">
      <c r="A458" s="119"/>
      <c r="B458" s="119"/>
      <c r="C458" s="119"/>
      <c r="D458" s="119"/>
      <c r="E458" s="119"/>
      <c r="F458" s="119"/>
      <c r="G458" s="119"/>
      <c r="H458" s="119"/>
      <c r="I458" s="119"/>
      <c r="M458" s="119"/>
      <c r="N458" s="119"/>
      <c r="O458" s="119"/>
      <c r="P458" s="119"/>
      <c r="Q458" s="119"/>
      <c r="R458" s="119"/>
      <c r="S458" s="119"/>
      <c r="T458" s="119"/>
      <c r="U458" s="119"/>
      <c r="V458" s="119"/>
      <c r="W458" s="119"/>
      <c r="X458" s="119"/>
      <c r="Y458" s="119"/>
      <c r="Z458" s="119"/>
      <c r="AA458" s="119"/>
      <c r="AB458" s="119"/>
      <c r="AC458" s="119"/>
      <c r="AD458" s="119"/>
      <c r="AE458" s="119"/>
      <c r="AF458" s="119"/>
      <c r="AG458" s="119"/>
      <c r="AH458" s="119"/>
      <c r="AI458" s="119"/>
      <c r="AJ458" s="119"/>
      <c r="AK458" s="119"/>
      <c r="AL458" s="119"/>
      <c r="AM458" s="119"/>
      <c r="AN458" s="119"/>
      <c r="AO458" s="119"/>
      <c r="AP458" s="119"/>
      <c r="AQ458" s="119"/>
      <c r="AR458" s="119"/>
      <c r="AS458" s="119"/>
      <c r="AT458" s="119"/>
    </row>
    <row r="459" spans="1:55" s="48" customFormat="1" ht="14.25" x14ac:dyDescent="0.2">
      <c r="A459" s="119"/>
      <c r="B459" s="119"/>
      <c r="C459" s="119"/>
      <c r="D459" s="119"/>
      <c r="E459" s="119"/>
      <c r="F459" s="119"/>
      <c r="G459" s="119"/>
      <c r="H459" s="119"/>
      <c r="I459" s="119"/>
      <c r="K459" s="48">
        <v>2011</v>
      </c>
      <c r="L459" s="48">
        <v>2010</v>
      </c>
      <c r="M459" s="119"/>
      <c r="N459" s="119"/>
      <c r="O459" s="119"/>
      <c r="P459" s="119"/>
      <c r="Q459" s="119"/>
      <c r="R459" s="119"/>
      <c r="S459" s="119"/>
      <c r="T459" s="119"/>
      <c r="U459" s="119"/>
      <c r="V459" s="119"/>
      <c r="W459" s="119"/>
      <c r="X459" s="119"/>
      <c r="Y459" s="119"/>
      <c r="Z459" s="119"/>
      <c r="AA459" s="119"/>
      <c r="AB459" s="119"/>
      <c r="AC459" s="119"/>
      <c r="AD459" s="119"/>
      <c r="AE459" s="119"/>
      <c r="AF459" s="119"/>
      <c r="AG459" s="119"/>
      <c r="AH459" s="119"/>
      <c r="AI459" s="119"/>
      <c r="AJ459" s="119"/>
      <c r="AK459" s="119"/>
      <c r="AL459" s="119"/>
      <c r="AM459" s="119"/>
      <c r="AN459" s="119"/>
      <c r="AO459" s="119"/>
      <c r="AP459" s="119"/>
      <c r="AQ459" s="119"/>
      <c r="AR459" s="119"/>
      <c r="AS459" s="119"/>
      <c r="AT459" s="119"/>
    </row>
    <row r="460" spans="1:55" s="48" customFormat="1" ht="14.25" x14ac:dyDescent="0.2">
      <c r="A460" s="119"/>
      <c r="B460" s="119"/>
      <c r="C460" s="119"/>
      <c r="D460" s="119"/>
      <c r="E460" s="119"/>
      <c r="F460" s="119"/>
      <c r="G460" s="119"/>
      <c r="H460" s="119"/>
      <c r="I460" s="119"/>
      <c r="J460" s="48" t="s">
        <v>125</v>
      </c>
      <c r="K460" s="233" t="e">
        <f>J439</f>
        <v>#REF!</v>
      </c>
      <c r="L460" s="233" t="e">
        <f>J451</f>
        <v>#REF!</v>
      </c>
      <c r="M460" s="119"/>
      <c r="N460" s="119"/>
      <c r="O460" s="119"/>
      <c r="P460" s="119"/>
      <c r="Q460" s="119"/>
      <c r="R460" s="119"/>
      <c r="S460" s="119"/>
      <c r="T460" s="119"/>
      <c r="U460" s="119"/>
      <c r="V460" s="119"/>
      <c r="W460" s="119"/>
      <c r="X460" s="119"/>
      <c r="Y460" s="119"/>
      <c r="Z460" s="119"/>
      <c r="AA460" s="119"/>
      <c r="AB460" s="119"/>
      <c r="AC460" s="119"/>
      <c r="AD460" s="119"/>
      <c r="AE460" s="119"/>
      <c r="AF460" s="119"/>
      <c r="AG460" s="119"/>
      <c r="AH460" s="119"/>
      <c r="AI460" s="119"/>
      <c r="AJ460" s="119"/>
      <c r="AK460" s="119"/>
      <c r="AL460" s="119"/>
      <c r="AM460" s="119"/>
      <c r="AN460" s="119"/>
      <c r="AO460" s="119"/>
      <c r="AP460" s="119"/>
      <c r="AQ460" s="119"/>
      <c r="AR460" s="119"/>
      <c r="AS460" s="119"/>
      <c r="AT460" s="119"/>
    </row>
    <row r="461" spans="1:55" s="48" customFormat="1" ht="14.25" x14ac:dyDescent="0.2">
      <c r="A461" s="119"/>
      <c r="B461" s="119"/>
      <c r="C461" s="119"/>
      <c r="D461" s="119"/>
      <c r="E461" s="119"/>
      <c r="F461" s="119"/>
      <c r="G461" s="119"/>
      <c r="H461" s="119"/>
      <c r="I461" s="119"/>
      <c r="J461" s="48" t="s">
        <v>126</v>
      </c>
      <c r="K461" s="233" t="e">
        <f>V439</f>
        <v>#REF!</v>
      </c>
      <c r="L461" s="233" t="e">
        <f>V451</f>
        <v>#REF!</v>
      </c>
      <c r="M461" s="119"/>
      <c r="N461" s="119"/>
      <c r="O461" s="119"/>
      <c r="P461" s="119"/>
      <c r="Q461" s="119"/>
      <c r="R461" s="119"/>
      <c r="S461" s="119"/>
      <c r="T461" s="119"/>
      <c r="U461" s="119"/>
      <c r="V461" s="119"/>
      <c r="W461" s="119"/>
      <c r="X461" s="119"/>
      <c r="Y461" s="119"/>
      <c r="Z461" s="119"/>
      <c r="AA461" s="119"/>
      <c r="AB461" s="119"/>
      <c r="AC461" s="119"/>
      <c r="AD461" s="119"/>
      <c r="AE461" s="119"/>
      <c r="AF461" s="119"/>
      <c r="AG461" s="119"/>
      <c r="AH461" s="119"/>
      <c r="AI461" s="119"/>
      <c r="AJ461" s="119"/>
      <c r="AK461" s="119"/>
      <c r="AL461" s="119"/>
      <c r="AM461" s="119"/>
      <c r="AN461" s="119"/>
      <c r="AO461" s="119"/>
      <c r="AP461" s="119"/>
      <c r="AQ461" s="119"/>
      <c r="AR461" s="119"/>
      <c r="AS461" s="119"/>
      <c r="AT461" s="119"/>
    </row>
    <row r="462" spans="1:55" s="48" customFormat="1" ht="14.25" x14ac:dyDescent="0.2">
      <c r="A462" s="119"/>
      <c r="B462" s="119"/>
      <c r="C462" s="119"/>
      <c r="D462" s="119"/>
      <c r="E462" s="119"/>
      <c r="F462" s="119"/>
      <c r="G462" s="119"/>
      <c r="H462" s="119"/>
      <c r="I462" s="119"/>
      <c r="K462" s="233"/>
      <c r="L462" s="233"/>
      <c r="M462" s="119"/>
      <c r="N462" s="119"/>
      <c r="O462" s="119"/>
      <c r="P462" s="119"/>
      <c r="Q462" s="119"/>
      <c r="R462" s="119"/>
      <c r="S462" s="119"/>
      <c r="T462" s="119"/>
      <c r="U462" s="119"/>
      <c r="V462" s="119"/>
      <c r="W462" s="119"/>
      <c r="X462" s="119"/>
      <c r="Y462" s="119"/>
      <c r="Z462" s="119"/>
      <c r="AA462" s="119"/>
      <c r="AB462" s="119"/>
      <c r="AC462" s="119"/>
      <c r="AD462" s="119"/>
      <c r="AE462" s="119"/>
      <c r="AF462" s="119"/>
      <c r="AG462" s="119"/>
      <c r="AH462" s="119"/>
      <c r="AI462" s="119"/>
      <c r="AJ462" s="119"/>
      <c r="AK462" s="119"/>
      <c r="AL462" s="119"/>
      <c r="AM462" s="119"/>
      <c r="AN462" s="119"/>
      <c r="AO462" s="119"/>
      <c r="AP462" s="119"/>
      <c r="AQ462" s="119"/>
      <c r="AR462" s="119"/>
      <c r="AS462" s="119"/>
      <c r="AT462" s="119"/>
    </row>
    <row r="463" spans="1:55" s="48" customFormat="1" ht="14.25" x14ac:dyDescent="0.2">
      <c r="A463" s="119"/>
      <c r="B463" s="119"/>
      <c r="C463" s="119"/>
      <c r="D463" s="119"/>
      <c r="E463" s="119"/>
      <c r="F463" s="119"/>
      <c r="G463" s="119"/>
      <c r="H463" s="119"/>
      <c r="I463" s="119"/>
      <c r="K463" s="233"/>
      <c r="L463" s="233"/>
      <c r="M463" s="119"/>
      <c r="N463" s="119"/>
      <c r="O463" s="119"/>
      <c r="P463" s="119"/>
      <c r="Q463" s="119"/>
      <c r="R463" s="119"/>
      <c r="S463" s="119"/>
      <c r="T463" s="119"/>
      <c r="U463" s="119"/>
      <c r="V463" s="119"/>
      <c r="W463" s="119"/>
      <c r="X463" s="119"/>
      <c r="Y463" s="119"/>
      <c r="Z463" s="119"/>
      <c r="AA463" s="119"/>
      <c r="AB463" s="119"/>
      <c r="AC463" s="119"/>
      <c r="AD463" s="119"/>
      <c r="AE463" s="119"/>
      <c r="AF463" s="119"/>
      <c r="AG463" s="119"/>
      <c r="AH463" s="119"/>
      <c r="AI463" s="119"/>
      <c r="AJ463" s="119"/>
      <c r="AK463" s="119"/>
      <c r="AL463" s="119"/>
      <c r="AM463" s="119"/>
      <c r="AN463" s="119"/>
      <c r="AO463" s="119"/>
      <c r="AP463" s="119"/>
      <c r="AQ463" s="119"/>
      <c r="AR463" s="119"/>
      <c r="AS463" s="119"/>
      <c r="AT463" s="119"/>
    </row>
    <row r="464" spans="1:55" s="48" customFormat="1" ht="14.25" x14ac:dyDescent="0.2">
      <c r="A464" s="119"/>
      <c r="B464" s="119"/>
      <c r="C464" s="119"/>
      <c r="D464" s="119"/>
      <c r="E464" s="119"/>
      <c r="F464" s="119"/>
      <c r="G464" s="119"/>
      <c r="H464" s="119"/>
      <c r="I464" s="119"/>
      <c r="K464" s="233"/>
      <c r="L464" s="233"/>
      <c r="M464" s="119"/>
      <c r="N464" s="119"/>
      <c r="O464" s="119"/>
      <c r="P464" s="119"/>
      <c r="Q464" s="119"/>
      <c r="R464" s="119"/>
      <c r="S464" s="119"/>
      <c r="T464" s="119"/>
      <c r="U464" s="119"/>
      <c r="V464" s="119"/>
      <c r="W464" s="119"/>
      <c r="X464" s="119"/>
      <c r="Y464" s="119"/>
      <c r="Z464" s="119"/>
      <c r="AA464" s="119"/>
      <c r="AB464" s="119"/>
      <c r="AC464" s="119"/>
      <c r="AD464" s="119"/>
      <c r="AE464" s="119"/>
      <c r="AF464" s="119"/>
      <c r="AG464" s="119"/>
      <c r="AH464" s="119"/>
      <c r="AI464" s="119"/>
      <c r="AJ464" s="119"/>
      <c r="AK464" s="119"/>
      <c r="AL464" s="119"/>
      <c r="AM464" s="119"/>
      <c r="AN464" s="119"/>
      <c r="AO464" s="119"/>
      <c r="AP464" s="119"/>
      <c r="AQ464" s="119"/>
      <c r="AR464" s="119"/>
      <c r="AS464" s="119"/>
      <c r="AT464" s="119"/>
    </row>
    <row r="465" spans="1:46" s="48" customFormat="1" ht="14.25" x14ac:dyDescent="0.2">
      <c r="A465" s="119"/>
      <c r="B465" s="119"/>
      <c r="C465" s="119"/>
      <c r="D465" s="119"/>
      <c r="E465" s="119"/>
      <c r="F465" s="119"/>
      <c r="G465" s="119"/>
      <c r="H465" s="119"/>
      <c r="I465" s="119"/>
      <c r="J465" s="119"/>
      <c r="K465" s="119"/>
      <c r="L465" s="119"/>
      <c r="M465" s="119"/>
      <c r="N465" s="119"/>
      <c r="O465" s="119"/>
      <c r="P465" s="119"/>
      <c r="Q465" s="119"/>
      <c r="R465" s="119"/>
      <c r="S465" s="119"/>
      <c r="T465" s="119"/>
      <c r="U465" s="119"/>
      <c r="V465" s="119"/>
      <c r="W465" s="119"/>
      <c r="X465" s="119"/>
      <c r="Y465" s="119"/>
      <c r="Z465" s="119"/>
      <c r="AA465" s="119"/>
      <c r="AB465" s="119"/>
      <c r="AC465" s="119"/>
      <c r="AD465" s="119"/>
      <c r="AE465" s="119"/>
      <c r="AF465" s="119"/>
      <c r="AG465" s="119"/>
      <c r="AH465" s="119"/>
      <c r="AI465" s="119"/>
      <c r="AJ465" s="119"/>
      <c r="AK465" s="119"/>
      <c r="AL465" s="119"/>
      <c r="AM465" s="119"/>
      <c r="AN465" s="119"/>
      <c r="AO465" s="119"/>
      <c r="AP465" s="119"/>
      <c r="AQ465" s="119"/>
      <c r="AR465" s="119"/>
      <c r="AS465" s="119"/>
      <c r="AT465" s="119"/>
    </row>
    <row r="466" spans="1:46" s="48" customFormat="1" ht="14.25" x14ac:dyDescent="0.2">
      <c r="A466" s="119"/>
      <c r="B466" s="119"/>
      <c r="C466" s="119"/>
      <c r="D466" s="119"/>
      <c r="E466" s="119"/>
      <c r="F466" s="119"/>
      <c r="G466" s="119"/>
      <c r="H466" s="119"/>
      <c r="I466" s="119"/>
      <c r="J466" s="119"/>
      <c r="K466" s="119"/>
      <c r="L466" s="119"/>
      <c r="M466" s="119"/>
      <c r="N466" s="119"/>
      <c r="O466" s="119"/>
      <c r="P466" s="119"/>
      <c r="Q466" s="119"/>
      <c r="R466" s="119"/>
      <c r="S466" s="119"/>
      <c r="T466" s="119"/>
      <c r="U466" s="119"/>
      <c r="V466" s="119"/>
      <c r="W466" s="119"/>
      <c r="X466" s="119"/>
      <c r="Y466" s="119"/>
      <c r="Z466" s="119"/>
      <c r="AA466" s="119"/>
      <c r="AB466" s="119"/>
      <c r="AC466" s="119"/>
      <c r="AD466" s="119"/>
      <c r="AE466" s="119"/>
      <c r="AF466" s="119"/>
      <c r="AG466" s="119"/>
      <c r="AH466" s="119"/>
      <c r="AI466" s="119"/>
      <c r="AJ466" s="119"/>
      <c r="AK466" s="119"/>
      <c r="AL466" s="119"/>
      <c r="AM466" s="119"/>
      <c r="AN466" s="119"/>
      <c r="AO466" s="119"/>
      <c r="AP466" s="119"/>
      <c r="AQ466" s="119"/>
      <c r="AR466" s="119"/>
      <c r="AS466" s="119"/>
      <c r="AT466" s="119"/>
    </row>
    <row r="467" spans="1:46" s="48" customFormat="1" ht="14.25" x14ac:dyDescent="0.2">
      <c r="A467" s="119"/>
      <c r="B467" s="119"/>
      <c r="C467" s="119"/>
      <c r="D467" s="119"/>
      <c r="E467" s="119"/>
      <c r="F467" s="119"/>
      <c r="G467" s="119"/>
      <c r="H467" s="119"/>
      <c r="I467" s="119"/>
      <c r="J467" s="119"/>
      <c r="K467" s="119"/>
      <c r="L467" s="119"/>
      <c r="M467" s="119"/>
      <c r="N467" s="119"/>
      <c r="O467" s="119"/>
      <c r="P467" s="119"/>
      <c r="Q467" s="119"/>
      <c r="R467" s="119"/>
      <c r="S467" s="119"/>
      <c r="T467" s="119"/>
      <c r="U467" s="119"/>
      <c r="V467" s="119"/>
      <c r="W467" s="119"/>
      <c r="X467" s="119"/>
      <c r="Y467" s="119"/>
      <c r="Z467" s="119"/>
      <c r="AA467" s="119"/>
      <c r="AB467" s="119"/>
      <c r="AC467" s="119"/>
      <c r="AD467" s="119"/>
      <c r="AE467" s="119"/>
      <c r="AF467" s="119"/>
      <c r="AG467" s="119"/>
      <c r="AH467" s="119"/>
      <c r="AI467" s="119"/>
      <c r="AJ467" s="119"/>
      <c r="AK467" s="119"/>
      <c r="AL467" s="119"/>
      <c r="AM467" s="119"/>
      <c r="AN467" s="119"/>
      <c r="AO467" s="119"/>
      <c r="AP467" s="119"/>
      <c r="AQ467" s="119"/>
      <c r="AR467" s="119"/>
      <c r="AS467" s="119"/>
      <c r="AT467" s="119"/>
    </row>
    <row r="468" spans="1:46" s="48" customFormat="1" ht="14.25" x14ac:dyDescent="0.2">
      <c r="A468" s="119"/>
      <c r="B468" s="119"/>
      <c r="C468" s="119"/>
      <c r="D468" s="119"/>
      <c r="E468" s="119"/>
      <c r="F468" s="119"/>
      <c r="G468" s="119"/>
      <c r="H468" s="119"/>
      <c r="I468" s="119"/>
      <c r="J468" s="119"/>
      <c r="K468" s="119"/>
      <c r="L468" s="119"/>
      <c r="M468" s="119"/>
      <c r="N468" s="119"/>
      <c r="O468" s="119"/>
      <c r="P468" s="119"/>
      <c r="Q468" s="119"/>
      <c r="R468" s="119"/>
      <c r="S468" s="119"/>
      <c r="T468" s="119"/>
      <c r="U468" s="119"/>
      <c r="V468" s="119"/>
      <c r="W468" s="119"/>
      <c r="X468" s="119"/>
      <c r="Y468" s="119"/>
      <c r="Z468" s="119"/>
      <c r="AA468" s="119"/>
      <c r="AB468" s="119"/>
      <c r="AC468" s="119"/>
      <c r="AD468" s="119"/>
      <c r="AE468" s="119"/>
      <c r="AF468" s="119"/>
      <c r="AG468" s="119"/>
      <c r="AH468" s="119"/>
      <c r="AI468" s="119"/>
      <c r="AJ468" s="119"/>
      <c r="AK468" s="119"/>
      <c r="AL468" s="119"/>
      <c r="AM468" s="119"/>
      <c r="AN468" s="119"/>
      <c r="AO468" s="119"/>
      <c r="AP468" s="119"/>
      <c r="AQ468" s="119"/>
      <c r="AR468" s="119"/>
      <c r="AS468" s="119"/>
      <c r="AT468" s="119"/>
    </row>
    <row r="469" spans="1:46" s="48" customFormat="1" ht="14.25" x14ac:dyDescent="0.2">
      <c r="A469" s="119"/>
      <c r="B469" s="119"/>
      <c r="C469" s="119"/>
      <c r="D469" s="119"/>
      <c r="E469" s="119"/>
      <c r="F469" s="119"/>
      <c r="G469" s="119"/>
      <c r="H469" s="119"/>
      <c r="I469" s="119"/>
      <c r="J469" s="119"/>
      <c r="K469" s="119"/>
      <c r="L469" s="119"/>
      <c r="M469" s="119"/>
      <c r="N469" s="119"/>
      <c r="O469" s="119"/>
      <c r="P469" s="119"/>
      <c r="Q469" s="119"/>
      <c r="R469" s="119"/>
      <c r="S469" s="119"/>
      <c r="T469" s="119"/>
      <c r="U469" s="119"/>
      <c r="V469" s="119"/>
      <c r="W469" s="119"/>
      <c r="X469" s="119"/>
      <c r="Y469" s="119"/>
      <c r="Z469" s="119"/>
      <c r="AA469" s="119"/>
      <c r="AB469" s="119"/>
      <c r="AC469" s="119"/>
      <c r="AD469" s="119"/>
      <c r="AE469" s="119"/>
      <c r="AF469" s="119"/>
      <c r="AG469" s="119"/>
      <c r="AH469" s="119"/>
      <c r="AI469" s="119"/>
      <c r="AJ469" s="119"/>
      <c r="AK469" s="119"/>
      <c r="AL469" s="119"/>
      <c r="AM469" s="119"/>
      <c r="AN469" s="119"/>
      <c r="AO469" s="119"/>
      <c r="AP469" s="119"/>
      <c r="AQ469" s="119"/>
      <c r="AR469" s="119"/>
      <c r="AS469" s="119"/>
      <c r="AT469" s="119"/>
    </row>
    <row r="470" spans="1:46" s="48" customFormat="1" ht="14.25" x14ac:dyDescent="0.2">
      <c r="A470" s="119"/>
      <c r="B470" s="119"/>
      <c r="C470" s="119"/>
      <c r="D470" s="119"/>
      <c r="E470" s="119"/>
      <c r="F470" s="119"/>
      <c r="G470" s="119"/>
      <c r="H470" s="119"/>
      <c r="I470" s="119"/>
      <c r="J470" s="119"/>
      <c r="K470" s="119"/>
      <c r="L470" s="119"/>
      <c r="M470" s="119"/>
      <c r="N470" s="119"/>
      <c r="O470" s="119"/>
      <c r="P470" s="119"/>
      <c r="Q470" s="119"/>
      <c r="R470" s="119"/>
      <c r="S470" s="119"/>
      <c r="T470" s="119"/>
      <c r="U470" s="119"/>
      <c r="V470" s="119"/>
      <c r="W470" s="119"/>
      <c r="X470" s="119"/>
      <c r="Y470" s="119"/>
      <c r="Z470" s="119"/>
      <c r="AA470" s="119"/>
      <c r="AB470" s="119"/>
      <c r="AC470" s="119"/>
      <c r="AD470" s="119"/>
      <c r="AE470" s="119"/>
      <c r="AF470" s="119"/>
      <c r="AG470" s="119"/>
      <c r="AH470" s="119"/>
      <c r="AI470" s="119"/>
      <c r="AJ470" s="119"/>
      <c r="AK470" s="119"/>
      <c r="AL470" s="119"/>
      <c r="AM470" s="119"/>
      <c r="AN470" s="119"/>
      <c r="AO470" s="119"/>
      <c r="AP470" s="119"/>
      <c r="AQ470" s="119"/>
      <c r="AR470" s="119"/>
      <c r="AS470" s="119"/>
      <c r="AT470" s="119"/>
    </row>
    <row r="471" spans="1:46" s="48" customFormat="1" ht="14.25" x14ac:dyDescent="0.2">
      <c r="A471" s="119"/>
      <c r="B471" s="119"/>
      <c r="C471" s="119"/>
      <c r="D471" s="119"/>
      <c r="E471" s="119"/>
      <c r="F471" s="119"/>
      <c r="G471" s="119"/>
      <c r="H471" s="119"/>
      <c r="I471" s="119"/>
      <c r="J471" s="119"/>
      <c r="K471" s="119"/>
      <c r="L471" s="119"/>
      <c r="M471" s="119"/>
      <c r="N471" s="119"/>
      <c r="O471" s="119"/>
      <c r="P471" s="119"/>
      <c r="Q471" s="119"/>
      <c r="R471" s="119"/>
      <c r="S471" s="119"/>
      <c r="T471" s="119"/>
      <c r="U471" s="119"/>
      <c r="V471" s="119"/>
      <c r="W471" s="119"/>
      <c r="X471" s="119"/>
      <c r="Y471" s="119"/>
      <c r="Z471" s="119"/>
      <c r="AA471" s="119"/>
      <c r="AB471" s="119"/>
      <c r="AC471" s="119"/>
      <c r="AD471" s="119"/>
      <c r="AE471" s="119"/>
      <c r="AF471" s="119"/>
      <c r="AG471" s="119"/>
      <c r="AH471" s="119"/>
      <c r="AI471" s="119"/>
      <c r="AJ471" s="119"/>
      <c r="AK471" s="119"/>
      <c r="AL471" s="119"/>
      <c r="AM471" s="119"/>
      <c r="AN471" s="119"/>
      <c r="AO471" s="119"/>
      <c r="AP471" s="119"/>
      <c r="AQ471" s="119"/>
      <c r="AR471" s="119"/>
      <c r="AS471" s="119"/>
      <c r="AT471" s="119"/>
    </row>
    <row r="472" spans="1:46" s="48" customFormat="1" ht="14.25" x14ac:dyDescent="0.2">
      <c r="A472" s="119"/>
      <c r="B472" s="119"/>
      <c r="C472" s="119"/>
      <c r="D472" s="119"/>
      <c r="E472" s="119"/>
      <c r="F472" s="119"/>
      <c r="G472" s="119"/>
      <c r="H472" s="119"/>
      <c r="I472" s="119"/>
      <c r="J472" s="119"/>
      <c r="K472" s="119"/>
      <c r="L472" s="119"/>
      <c r="M472" s="119"/>
      <c r="N472" s="119"/>
      <c r="O472" s="119"/>
      <c r="P472" s="119"/>
      <c r="Q472" s="119"/>
      <c r="R472" s="119"/>
      <c r="S472" s="119"/>
      <c r="T472" s="119"/>
      <c r="U472" s="119"/>
      <c r="V472" s="119"/>
      <c r="W472" s="119"/>
      <c r="X472" s="119"/>
      <c r="Y472" s="119"/>
      <c r="Z472" s="119"/>
      <c r="AA472" s="119"/>
      <c r="AB472" s="119"/>
      <c r="AC472" s="119"/>
      <c r="AD472" s="119"/>
      <c r="AE472" s="119"/>
      <c r="AF472" s="119"/>
      <c r="AG472" s="119"/>
      <c r="AH472" s="119"/>
      <c r="AI472" s="119"/>
      <c r="AJ472" s="119"/>
      <c r="AK472" s="119"/>
      <c r="AL472" s="119"/>
      <c r="AM472" s="119"/>
      <c r="AN472" s="119"/>
      <c r="AO472" s="119"/>
      <c r="AP472" s="119"/>
      <c r="AQ472" s="119"/>
      <c r="AR472" s="119"/>
      <c r="AS472" s="119"/>
      <c r="AT472" s="119"/>
    </row>
    <row r="473" spans="1:46" s="48" customFormat="1" ht="14.25" x14ac:dyDescent="0.2">
      <c r="A473" s="119"/>
      <c r="B473" s="119"/>
      <c r="C473" s="119"/>
      <c r="D473" s="119"/>
      <c r="E473" s="119"/>
      <c r="F473" s="119"/>
      <c r="G473" s="119"/>
      <c r="H473" s="119"/>
      <c r="I473" s="119"/>
      <c r="J473" s="119"/>
      <c r="K473" s="119"/>
      <c r="L473" s="119"/>
      <c r="M473" s="119"/>
      <c r="N473" s="119"/>
      <c r="O473" s="119"/>
      <c r="P473" s="119"/>
      <c r="Q473" s="119"/>
      <c r="R473" s="119"/>
      <c r="S473" s="119"/>
      <c r="T473" s="119"/>
      <c r="U473" s="119"/>
      <c r="V473" s="119"/>
      <c r="W473" s="119"/>
      <c r="X473" s="119"/>
      <c r="Y473" s="119"/>
      <c r="Z473" s="119"/>
      <c r="AA473" s="119"/>
      <c r="AB473" s="119"/>
      <c r="AC473" s="119"/>
      <c r="AD473" s="119"/>
      <c r="AE473" s="119"/>
      <c r="AF473" s="119"/>
      <c r="AG473" s="119"/>
      <c r="AH473" s="119"/>
      <c r="AI473" s="119"/>
      <c r="AJ473" s="119"/>
      <c r="AK473" s="119"/>
      <c r="AL473" s="119"/>
      <c r="AM473" s="119"/>
      <c r="AN473" s="119"/>
      <c r="AO473" s="119"/>
      <c r="AP473" s="119"/>
      <c r="AQ473" s="119"/>
      <c r="AR473" s="119"/>
      <c r="AS473" s="119"/>
      <c r="AT473" s="119"/>
    </row>
    <row r="474" spans="1:46" s="48" customFormat="1" ht="14.25" x14ac:dyDescent="0.2">
      <c r="A474" s="119"/>
      <c r="B474" s="119"/>
      <c r="C474" s="119"/>
      <c r="D474" s="119"/>
      <c r="E474" s="119"/>
      <c r="F474" s="119"/>
      <c r="G474" s="119"/>
      <c r="H474" s="119"/>
      <c r="I474" s="119"/>
      <c r="J474" s="119"/>
      <c r="K474" s="119"/>
      <c r="L474" s="119"/>
      <c r="M474" s="119"/>
      <c r="N474" s="119"/>
      <c r="O474" s="119"/>
      <c r="P474" s="119"/>
      <c r="Q474" s="119"/>
      <c r="R474" s="119"/>
      <c r="S474" s="119"/>
      <c r="T474" s="119"/>
      <c r="U474" s="119"/>
      <c r="V474" s="119"/>
      <c r="W474" s="119"/>
      <c r="X474" s="119"/>
      <c r="Y474" s="119"/>
      <c r="Z474" s="119"/>
      <c r="AA474" s="119"/>
      <c r="AB474" s="119"/>
      <c r="AC474" s="119"/>
      <c r="AD474" s="119"/>
      <c r="AE474" s="119"/>
      <c r="AF474" s="119"/>
      <c r="AG474" s="119"/>
      <c r="AH474" s="119"/>
      <c r="AI474" s="119"/>
      <c r="AJ474" s="119"/>
      <c r="AK474" s="119"/>
      <c r="AL474" s="119"/>
      <c r="AM474" s="119"/>
      <c r="AN474" s="119"/>
      <c r="AO474" s="119"/>
      <c r="AP474" s="119"/>
      <c r="AQ474" s="119"/>
      <c r="AR474" s="119"/>
      <c r="AS474" s="119"/>
      <c r="AT474" s="119"/>
    </row>
    <row r="475" spans="1:46" s="48" customFormat="1" ht="14.25" x14ac:dyDescent="0.2">
      <c r="A475" s="119"/>
      <c r="B475" s="119"/>
      <c r="C475" s="119"/>
      <c r="D475" s="119"/>
      <c r="E475" s="119"/>
      <c r="F475" s="119"/>
      <c r="G475" s="119"/>
      <c r="H475" s="119"/>
      <c r="I475" s="119"/>
      <c r="J475" s="119"/>
      <c r="K475" s="119"/>
      <c r="L475" s="119"/>
      <c r="M475" s="119"/>
      <c r="N475" s="119"/>
      <c r="O475" s="119"/>
      <c r="P475" s="119"/>
      <c r="Q475" s="119"/>
      <c r="R475" s="119"/>
      <c r="S475" s="119"/>
      <c r="T475" s="119"/>
      <c r="U475" s="119"/>
      <c r="V475" s="119"/>
      <c r="W475" s="119"/>
      <c r="X475" s="119"/>
      <c r="Y475" s="119"/>
      <c r="Z475" s="119"/>
      <c r="AA475" s="119"/>
      <c r="AB475" s="119"/>
      <c r="AC475" s="119"/>
      <c r="AD475" s="119"/>
      <c r="AE475" s="119"/>
      <c r="AF475" s="119"/>
      <c r="AG475" s="119"/>
      <c r="AH475" s="119"/>
      <c r="AI475" s="119"/>
      <c r="AJ475" s="119"/>
      <c r="AK475" s="119"/>
      <c r="AL475" s="119"/>
      <c r="AM475" s="119"/>
      <c r="AN475" s="119"/>
      <c r="AO475" s="119"/>
      <c r="AP475" s="119"/>
      <c r="AQ475" s="119"/>
      <c r="AR475" s="119"/>
      <c r="AS475" s="119"/>
      <c r="AT475" s="119"/>
    </row>
    <row r="476" spans="1:46" s="48" customFormat="1" ht="14.25" x14ac:dyDescent="0.2">
      <c r="A476" s="119"/>
      <c r="B476" s="119"/>
      <c r="C476" s="119"/>
      <c r="D476" s="119"/>
      <c r="E476" s="119"/>
      <c r="F476" s="119"/>
      <c r="G476" s="119"/>
      <c r="H476" s="119"/>
      <c r="I476" s="119"/>
      <c r="J476" s="119"/>
      <c r="K476" s="119"/>
      <c r="L476" s="119"/>
      <c r="M476" s="119"/>
      <c r="N476" s="119"/>
      <c r="O476" s="119"/>
      <c r="P476" s="119"/>
      <c r="Q476" s="119"/>
      <c r="R476" s="119"/>
      <c r="S476" s="119"/>
      <c r="T476" s="119"/>
      <c r="U476" s="119"/>
      <c r="V476" s="119"/>
      <c r="W476" s="119"/>
      <c r="X476" s="119"/>
      <c r="Y476" s="119"/>
      <c r="Z476" s="119"/>
      <c r="AA476" s="119"/>
      <c r="AB476" s="119"/>
      <c r="AC476" s="119"/>
      <c r="AD476" s="119"/>
      <c r="AE476" s="119"/>
      <c r="AF476" s="119"/>
      <c r="AG476" s="119"/>
      <c r="AH476" s="119"/>
      <c r="AI476" s="119"/>
      <c r="AJ476" s="119"/>
      <c r="AK476" s="119"/>
      <c r="AL476" s="119"/>
      <c r="AM476" s="119"/>
      <c r="AN476" s="119"/>
      <c r="AO476" s="119"/>
      <c r="AP476" s="119"/>
      <c r="AQ476" s="119"/>
      <c r="AR476" s="119"/>
      <c r="AS476" s="119"/>
      <c r="AT476" s="119"/>
    </row>
    <row r="477" spans="1:46" s="48" customFormat="1" ht="14.25" x14ac:dyDescent="0.2">
      <c r="A477" s="119"/>
      <c r="B477" s="119"/>
      <c r="C477" s="119"/>
      <c r="D477" s="119"/>
      <c r="E477" s="119"/>
      <c r="F477" s="119"/>
      <c r="G477" s="119"/>
      <c r="H477" s="119"/>
      <c r="I477" s="119"/>
      <c r="J477" s="119"/>
      <c r="K477" s="119"/>
      <c r="L477" s="119"/>
      <c r="M477" s="119"/>
      <c r="N477" s="119"/>
      <c r="O477" s="119"/>
      <c r="P477" s="119"/>
      <c r="Q477" s="119"/>
      <c r="R477" s="119"/>
      <c r="S477" s="119"/>
      <c r="T477" s="119"/>
      <c r="U477" s="119"/>
      <c r="V477" s="119"/>
      <c r="W477" s="119"/>
      <c r="X477" s="119"/>
      <c r="Y477" s="119"/>
      <c r="Z477" s="119"/>
      <c r="AA477" s="119"/>
      <c r="AB477" s="119"/>
      <c r="AC477" s="119"/>
      <c r="AD477" s="119"/>
      <c r="AE477" s="119"/>
      <c r="AF477" s="119"/>
      <c r="AG477" s="119"/>
      <c r="AH477" s="119"/>
      <c r="AI477" s="119"/>
      <c r="AJ477" s="119"/>
      <c r="AK477" s="119"/>
      <c r="AL477" s="119"/>
      <c r="AM477" s="119"/>
      <c r="AN477" s="119"/>
      <c r="AO477" s="119"/>
      <c r="AP477" s="119"/>
      <c r="AQ477" s="119"/>
      <c r="AR477" s="119"/>
      <c r="AS477" s="119"/>
      <c r="AT477" s="119"/>
    </row>
    <row r="478" spans="1:46" s="48" customFormat="1" ht="14.25" x14ac:dyDescent="0.2">
      <c r="A478" s="119"/>
      <c r="B478" s="119"/>
      <c r="C478" s="119"/>
      <c r="D478" s="119"/>
      <c r="E478" s="119"/>
      <c r="F478" s="119"/>
      <c r="G478" s="119"/>
      <c r="H478" s="119"/>
      <c r="I478" s="119"/>
      <c r="J478" s="119"/>
      <c r="K478" s="119"/>
      <c r="L478" s="119"/>
      <c r="M478" s="119"/>
      <c r="N478" s="119"/>
      <c r="O478" s="119"/>
      <c r="P478" s="119"/>
      <c r="Q478" s="119"/>
      <c r="R478" s="119"/>
      <c r="S478" s="119"/>
      <c r="T478" s="119"/>
      <c r="U478" s="119"/>
      <c r="V478" s="119"/>
      <c r="W478" s="119"/>
      <c r="X478" s="119"/>
      <c r="Y478" s="119"/>
      <c r="Z478" s="119"/>
      <c r="AA478" s="119"/>
      <c r="AB478" s="119"/>
      <c r="AC478" s="119"/>
      <c r="AD478" s="119"/>
      <c r="AE478" s="119"/>
      <c r="AF478" s="119"/>
      <c r="AG478" s="119"/>
      <c r="AH478" s="119"/>
      <c r="AI478" s="119"/>
      <c r="AJ478" s="119"/>
      <c r="AK478" s="119"/>
      <c r="AL478" s="119"/>
      <c r="AM478" s="119"/>
      <c r="AN478" s="119"/>
      <c r="AO478" s="119"/>
      <c r="AP478" s="119"/>
      <c r="AQ478" s="119"/>
      <c r="AR478" s="119"/>
      <c r="AS478" s="119"/>
      <c r="AT478" s="119"/>
    </row>
    <row r="479" spans="1:46" s="48" customFormat="1" x14ac:dyDescent="0.25">
      <c r="A479" s="230"/>
      <c r="B479" s="230"/>
      <c r="C479" s="119"/>
      <c r="D479" s="119"/>
      <c r="E479" s="119"/>
      <c r="F479" s="119"/>
      <c r="G479" s="119"/>
      <c r="H479" s="119"/>
      <c r="I479" s="119"/>
      <c r="J479" s="119"/>
      <c r="K479" s="119"/>
      <c r="L479" s="119"/>
      <c r="M479" s="119"/>
      <c r="N479" s="119"/>
      <c r="O479" s="119"/>
      <c r="P479" s="119"/>
      <c r="Q479" s="119"/>
      <c r="R479" s="119"/>
      <c r="S479" s="119"/>
      <c r="T479" s="119"/>
      <c r="U479" s="119"/>
      <c r="V479" s="119"/>
      <c r="W479" s="119"/>
      <c r="X479" s="119"/>
      <c r="Y479" s="119"/>
      <c r="Z479" s="119"/>
      <c r="AA479" s="119"/>
      <c r="AB479" s="119"/>
      <c r="AC479" s="119"/>
      <c r="AD479" s="119"/>
      <c r="AE479" s="119"/>
      <c r="AF479" s="119"/>
      <c r="AG479" s="119"/>
      <c r="AH479" s="119"/>
      <c r="AI479" s="119"/>
      <c r="AJ479" s="119"/>
      <c r="AK479" s="119"/>
      <c r="AL479" s="119"/>
      <c r="AM479" s="119"/>
      <c r="AN479" s="119"/>
      <c r="AO479" s="119"/>
      <c r="AP479" s="119"/>
      <c r="AQ479" s="119"/>
      <c r="AR479" s="119"/>
      <c r="AS479" s="119"/>
      <c r="AT479" s="119"/>
    </row>
    <row r="481" spans="1:51" ht="18" x14ac:dyDescent="0.25">
      <c r="A481" s="42"/>
      <c r="B481" s="43" t="s">
        <v>127</v>
      </c>
      <c r="C481" s="143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  <c r="AH481" s="44"/>
      <c r="AI481" s="44"/>
      <c r="AJ481" s="44"/>
      <c r="AK481" s="44"/>
      <c r="AL481" s="44"/>
      <c r="AM481" s="44"/>
      <c r="AN481" s="44"/>
      <c r="AO481" s="44"/>
      <c r="AP481" s="44"/>
      <c r="AQ481" s="44"/>
      <c r="AR481" s="44"/>
      <c r="AS481" s="44"/>
      <c r="AT481" s="46"/>
    </row>
    <row r="484" spans="1:51" x14ac:dyDescent="0.25">
      <c r="B484" s="234" t="s">
        <v>128</v>
      </c>
    </row>
    <row r="486" spans="1:51" ht="12.75" customHeight="1" x14ac:dyDescent="0.25">
      <c r="A486" s="235" t="s">
        <v>129</v>
      </c>
      <c r="B486" s="235"/>
      <c r="C486" s="235"/>
      <c r="D486" s="235"/>
      <c r="E486" s="235"/>
      <c r="F486" s="235"/>
      <c r="G486" s="235"/>
      <c r="H486" s="235"/>
      <c r="I486" s="235"/>
      <c r="J486" s="235"/>
      <c r="K486" s="235"/>
      <c r="L486" s="235"/>
      <c r="M486" s="235"/>
      <c r="N486" s="118"/>
      <c r="O486" s="118" t="s">
        <v>130</v>
      </c>
      <c r="P486" s="118"/>
      <c r="Q486" s="118"/>
      <c r="R486" s="118"/>
      <c r="S486" s="118"/>
      <c r="T486" s="118"/>
      <c r="U486" s="118"/>
      <c r="V486" s="118"/>
      <c r="W486" s="118"/>
      <c r="X486" s="236" t="s">
        <v>131</v>
      </c>
      <c r="Y486" s="236"/>
      <c r="Z486" s="236"/>
      <c r="AA486" s="236"/>
      <c r="AB486" s="237"/>
      <c r="AC486" s="237"/>
      <c r="AD486" s="237"/>
      <c r="AE486" s="237"/>
      <c r="AF486" s="237"/>
      <c r="AG486" s="237"/>
      <c r="AH486" s="237"/>
      <c r="AI486" s="237"/>
    </row>
    <row r="487" spans="1:51" ht="14.25" customHeight="1" x14ac:dyDescent="0.25">
      <c r="A487" s="235"/>
      <c r="B487" s="235"/>
      <c r="C487" s="235"/>
      <c r="D487" s="235"/>
      <c r="E487" s="235"/>
      <c r="F487" s="235"/>
      <c r="G487" s="235"/>
      <c r="H487" s="235"/>
      <c r="I487" s="235"/>
      <c r="J487" s="235"/>
      <c r="K487" s="235"/>
      <c r="L487" s="235"/>
      <c r="M487" s="235"/>
      <c r="N487" s="238"/>
      <c r="O487" s="238"/>
      <c r="P487" s="238" t="s">
        <v>132</v>
      </c>
      <c r="Q487" s="238"/>
      <c r="R487" s="238"/>
      <c r="S487" s="238"/>
      <c r="T487" s="238"/>
      <c r="U487" s="238"/>
      <c r="V487" s="238"/>
      <c r="W487" s="238"/>
      <c r="X487" s="236"/>
      <c r="Y487" s="236"/>
      <c r="Z487" s="236"/>
      <c r="AA487" s="236"/>
      <c r="AB487" s="237"/>
      <c r="AC487" s="237"/>
      <c r="AD487" s="237"/>
      <c r="AE487" s="237"/>
      <c r="AF487" s="237"/>
      <c r="AG487" s="237"/>
      <c r="AH487" s="237"/>
      <c r="AI487" s="237"/>
    </row>
    <row r="488" spans="1:51" x14ac:dyDescent="0.25">
      <c r="AJ488" s="239"/>
      <c r="AK488" s="239"/>
      <c r="AL488" s="239"/>
      <c r="AM488" s="239"/>
      <c r="AN488" s="239"/>
      <c r="AO488" s="239"/>
      <c r="AP488" s="239"/>
      <c r="AQ488" s="239"/>
      <c r="AR488" s="239"/>
      <c r="AS488" s="239"/>
      <c r="AT488" s="239"/>
      <c r="AU488" s="239"/>
    </row>
    <row r="489" spans="1:51" ht="12.75" customHeight="1" x14ac:dyDescent="0.25">
      <c r="J489" s="236" t="str">
        <f>[1]UnosPod!U1&amp;" ="</f>
        <v>2011 =</v>
      </c>
      <c r="K489" s="236"/>
      <c r="L489" s="236"/>
      <c r="M489" s="236"/>
      <c r="N489" s="240">
        <f>R184-R185</f>
        <v>331489</v>
      </c>
      <c r="O489" s="240"/>
      <c r="P489" s="240"/>
      <c r="Q489" s="240"/>
      <c r="R489" s="240"/>
      <c r="S489" s="240"/>
      <c r="T489" s="240"/>
      <c r="U489" s="240"/>
      <c r="V489" s="240"/>
      <c r="W489" s="240"/>
      <c r="X489" s="236" t="s">
        <v>131</v>
      </c>
      <c r="Y489" s="236"/>
      <c r="Z489" s="236"/>
      <c r="AA489" s="236"/>
      <c r="AB489" s="241">
        <f>N489/N490</f>
        <v>0.3582961326005632</v>
      </c>
      <c r="AC489" s="241"/>
      <c r="AD489" s="241"/>
      <c r="AE489" s="241"/>
      <c r="AF489" s="242"/>
      <c r="AG489" s="242"/>
      <c r="AH489" s="242"/>
      <c r="AI489" s="242"/>
      <c r="AJ489" s="243" t="str">
        <f>IF(AB489-AB492&gt;0,"POVEĆAN","SMANJEN")</f>
        <v>POVEĆAN</v>
      </c>
      <c r="AK489" s="114"/>
      <c r="AL489" s="115"/>
      <c r="AM489" s="115"/>
      <c r="AN489" s="115"/>
      <c r="AO489" s="116">
        <f>ROUND(IF(AB489/AB492&gt;1,AB489/AB492*100-100,100-(AB489/AB492*100)),1)</f>
        <v>9.5</v>
      </c>
      <c r="AP489" s="116"/>
      <c r="AQ489" s="116"/>
      <c r="AR489" s="116"/>
      <c r="AS489" s="116"/>
      <c r="AT489" s="114" t="s">
        <v>33</v>
      </c>
      <c r="AU489" s="114"/>
      <c r="AY489" s="244"/>
    </row>
    <row r="490" spans="1:51" ht="12.75" customHeight="1" x14ac:dyDescent="0.25">
      <c r="J490" s="236"/>
      <c r="K490" s="236"/>
      <c r="L490" s="236"/>
      <c r="M490" s="236"/>
      <c r="N490" s="245">
        <f>R100</f>
        <v>925181.63004999992</v>
      </c>
      <c r="O490" s="245"/>
      <c r="P490" s="245"/>
      <c r="Q490" s="245"/>
      <c r="R490" s="245"/>
      <c r="S490" s="245"/>
      <c r="T490" s="245"/>
      <c r="U490" s="245"/>
      <c r="V490" s="245"/>
      <c r="W490" s="245"/>
      <c r="X490" s="236"/>
      <c r="Y490" s="236"/>
      <c r="Z490" s="236"/>
      <c r="AA490" s="236"/>
      <c r="AB490" s="241"/>
      <c r="AC490" s="241"/>
      <c r="AD490" s="241"/>
      <c r="AE490" s="241"/>
      <c r="AF490" s="242"/>
      <c r="AG490" s="242"/>
      <c r="AH490" s="242"/>
      <c r="AI490" s="242"/>
      <c r="AJ490" s="239"/>
      <c r="AK490" s="239"/>
      <c r="AL490" s="239"/>
      <c r="AM490" s="239"/>
      <c r="AN490" s="239"/>
      <c r="AO490" s="246"/>
      <c r="AP490" s="246"/>
      <c r="AQ490" s="246"/>
      <c r="AR490" s="246"/>
      <c r="AS490" s="246"/>
      <c r="AT490" s="239"/>
      <c r="AU490" s="239"/>
    </row>
    <row r="492" spans="1:51" x14ac:dyDescent="0.25">
      <c r="J492" s="236" t="str">
        <f>[1]UnosPod!U1-1&amp;" ="</f>
        <v>2010 =</v>
      </c>
      <c r="K492" s="236"/>
      <c r="L492" s="236"/>
      <c r="M492" s="236"/>
      <c r="N492" s="240">
        <f>Z184-Z185</f>
        <v>280243</v>
      </c>
      <c r="O492" s="240"/>
      <c r="P492" s="240"/>
      <c r="Q492" s="240"/>
      <c r="R492" s="240"/>
      <c r="S492" s="240"/>
      <c r="T492" s="240"/>
      <c r="U492" s="240"/>
      <c r="V492" s="240"/>
      <c r="W492" s="240"/>
      <c r="X492" s="236" t="s">
        <v>131</v>
      </c>
      <c r="Y492" s="236"/>
      <c r="Z492" s="236"/>
      <c r="AA492" s="236"/>
      <c r="AB492" s="241">
        <f>N492/N493</f>
        <v>0.32728880147993122</v>
      </c>
      <c r="AC492" s="241"/>
      <c r="AD492" s="241"/>
      <c r="AE492" s="241"/>
    </row>
    <row r="493" spans="1:51" x14ac:dyDescent="0.25">
      <c r="J493" s="236"/>
      <c r="K493" s="236"/>
      <c r="L493" s="236"/>
      <c r="M493" s="236"/>
      <c r="N493" s="245">
        <f>AD100</f>
        <v>856256</v>
      </c>
      <c r="O493" s="245"/>
      <c r="P493" s="245"/>
      <c r="Q493" s="245"/>
      <c r="R493" s="245"/>
      <c r="S493" s="245"/>
      <c r="T493" s="245"/>
      <c r="U493" s="245"/>
      <c r="V493" s="245"/>
      <c r="W493" s="245"/>
      <c r="X493" s="236"/>
      <c r="Y493" s="236"/>
      <c r="Z493" s="236"/>
      <c r="AA493" s="236"/>
      <c r="AB493" s="241"/>
      <c r="AC493" s="241"/>
      <c r="AD493" s="241"/>
      <c r="AE493" s="241"/>
    </row>
    <row r="495" spans="1:51" x14ac:dyDescent="0.25">
      <c r="B495" s="118" t="str">
        <f>"U "&amp;[1]UnosPod!P6&amp;"godini, za svakih 100 KM ukupnog prihoda, preduzeće ostvari "&amp;ROUND(AB489*100,2)&amp;" KM bruto dobiti (gubitka)"</f>
        <v>U 2011.godini, za svakih 100 KM ukupnog prihoda, preduzeće ostvari 35,83 KM bruto dobiti (gubitka)</v>
      </c>
    </row>
    <row r="496" spans="1:51" x14ac:dyDescent="0.25">
      <c r="B496" s="118" t="str">
        <f>"U istom periodu prošle godine, za svakih 100 KM ukupnog prihoda ostvarilo je "&amp;ROUND(AB492*100,2)&amp;" KM bruto dobiti (gubitka)."</f>
        <v>U istom periodu prošle godine, za svakih 100 KM ukupnog prihoda ostvarilo je 32,73 KM bruto dobiti (gubitka).</v>
      </c>
    </row>
    <row r="497" spans="1:51" x14ac:dyDescent="0.25">
      <c r="B497" t="str">
        <f>"Ovaj pokazatelj je "&amp;AJ489&amp;" u odnosu na prošlu godinu za "&amp;ROUND(AO489,1)&amp;"%"</f>
        <v>Ovaj pokazatelj je POVEĆAN u odnosu na prošlu godinu za 9,5%</v>
      </c>
    </row>
    <row r="500" spans="1:51" ht="12.75" customHeight="1" x14ac:dyDescent="0.25">
      <c r="A500" s="235" t="s">
        <v>129</v>
      </c>
      <c r="B500" s="235"/>
      <c r="C500" s="235"/>
      <c r="D500" s="235"/>
      <c r="E500" s="235"/>
      <c r="F500" s="235"/>
      <c r="G500" s="235"/>
      <c r="H500" s="235"/>
      <c r="I500" s="235"/>
      <c r="J500" s="235"/>
      <c r="K500" s="235"/>
      <c r="L500" s="235"/>
      <c r="M500" s="235"/>
      <c r="N500" s="118"/>
      <c r="O500" s="118" t="s">
        <v>130</v>
      </c>
      <c r="P500" s="118"/>
      <c r="Q500" s="118"/>
      <c r="R500" s="118"/>
      <c r="S500" s="118"/>
      <c r="T500" s="118"/>
      <c r="U500" s="118"/>
      <c r="V500" s="118"/>
      <c r="W500" s="118"/>
      <c r="X500" s="236" t="s">
        <v>131</v>
      </c>
      <c r="Y500" s="236"/>
      <c r="Z500" s="236"/>
      <c r="AA500" s="236"/>
      <c r="AB500" s="237"/>
      <c r="AC500" s="237"/>
      <c r="AD500" s="237"/>
      <c r="AE500" s="237"/>
      <c r="AF500" s="237"/>
      <c r="AG500" s="237"/>
      <c r="AH500" s="237"/>
      <c r="AI500" s="237"/>
    </row>
    <row r="501" spans="1:51" ht="14.25" customHeight="1" x14ac:dyDescent="0.25">
      <c r="A501" s="235"/>
      <c r="B501" s="235"/>
      <c r="C501" s="235"/>
      <c r="D501" s="235"/>
      <c r="E501" s="235"/>
      <c r="F501" s="235"/>
      <c r="G501" s="235"/>
      <c r="H501" s="235"/>
      <c r="I501" s="235"/>
      <c r="J501" s="235"/>
      <c r="K501" s="235"/>
      <c r="L501" s="235"/>
      <c r="M501" s="235"/>
      <c r="N501" s="238"/>
      <c r="O501" s="238" t="s">
        <v>133</v>
      </c>
      <c r="P501" s="238"/>
      <c r="Q501" s="238"/>
      <c r="R501" s="238"/>
      <c r="S501" s="238"/>
      <c r="T501" s="238"/>
      <c r="U501" s="238"/>
      <c r="V501" s="238"/>
      <c r="W501" s="238"/>
      <c r="X501" s="236"/>
      <c r="Y501" s="236"/>
      <c r="Z501" s="236"/>
      <c r="AA501" s="236"/>
      <c r="AB501" s="237"/>
      <c r="AC501" s="237"/>
      <c r="AD501" s="237"/>
      <c r="AE501" s="237"/>
      <c r="AF501" s="237"/>
      <c r="AG501" s="237"/>
      <c r="AH501" s="237"/>
      <c r="AI501" s="237"/>
    </row>
    <row r="502" spans="1:51" x14ac:dyDescent="0.25">
      <c r="AJ502" s="239"/>
      <c r="AK502" s="239"/>
      <c r="AL502" s="239"/>
      <c r="AM502" s="239"/>
      <c r="AN502" s="239"/>
      <c r="AO502" s="239"/>
      <c r="AP502" s="239"/>
      <c r="AQ502" s="239"/>
      <c r="AR502" s="239"/>
      <c r="AS502" s="239"/>
      <c r="AT502" s="239"/>
      <c r="AU502" s="239"/>
    </row>
    <row r="503" spans="1:51" ht="12.75" customHeight="1" x14ac:dyDescent="0.25">
      <c r="J503" s="236" t="str">
        <f>[1]UnosPod!U1&amp;" ="</f>
        <v>2011 =</v>
      </c>
      <c r="K503" s="236"/>
      <c r="L503" s="236"/>
      <c r="M503" s="236"/>
      <c r="N503" s="240">
        <f>R184-R185</f>
        <v>331489</v>
      </c>
      <c r="O503" s="240"/>
      <c r="P503" s="240"/>
      <c r="Q503" s="240"/>
      <c r="R503" s="240"/>
      <c r="S503" s="240"/>
      <c r="T503" s="240"/>
      <c r="U503" s="240"/>
      <c r="V503" s="240"/>
      <c r="W503" s="240"/>
      <c r="X503" s="236" t="s">
        <v>131</v>
      </c>
      <c r="Y503" s="236"/>
      <c r="Z503" s="236"/>
      <c r="AA503" s="236"/>
      <c r="AB503" s="241">
        <f>N503/N504</f>
        <v>0.39240241107153206</v>
      </c>
      <c r="AC503" s="241"/>
      <c r="AD503" s="241"/>
      <c r="AE503" s="241"/>
      <c r="AF503" s="242"/>
      <c r="AG503" s="242"/>
      <c r="AH503" s="242"/>
      <c r="AI503" s="242"/>
      <c r="AJ503" s="243" t="str">
        <f>IF(AB503-AB506&gt;0,"POVEĆAN","SMANJEN")</f>
        <v>POVEĆAN</v>
      </c>
      <c r="AK503" s="114"/>
      <c r="AL503" s="115"/>
      <c r="AM503" s="115"/>
      <c r="AN503" s="115"/>
      <c r="AO503" s="116">
        <f>ROUND(IF(AB503/AB506&gt;1,AB503/AB506*100-100,100-(AB503/AB506*100)),1)</f>
        <v>16</v>
      </c>
      <c r="AP503" s="116"/>
      <c r="AQ503" s="116"/>
      <c r="AR503" s="116"/>
      <c r="AS503" s="116"/>
      <c r="AT503" s="114" t="s">
        <v>33</v>
      </c>
      <c r="AU503" s="114"/>
      <c r="AY503" s="244"/>
    </row>
    <row r="504" spans="1:51" ht="12.75" customHeight="1" x14ac:dyDescent="0.25">
      <c r="J504" s="236"/>
      <c r="K504" s="236"/>
      <c r="L504" s="236"/>
      <c r="M504" s="236"/>
      <c r="N504" s="245">
        <f>R97+0.00001</f>
        <v>844768.00000999996</v>
      </c>
      <c r="O504" s="245"/>
      <c r="P504" s="245"/>
      <c r="Q504" s="245"/>
      <c r="R504" s="245"/>
      <c r="S504" s="245"/>
      <c r="T504" s="245"/>
      <c r="U504" s="245"/>
      <c r="V504" s="245"/>
      <c r="W504" s="245"/>
      <c r="X504" s="236"/>
      <c r="Y504" s="236"/>
      <c r="Z504" s="236"/>
      <c r="AA504" s="236"/>
      <c r="AB504" s="241"/>
      <c r="AC504" s="241"/>
      <c r="AD504" s="241"/>
      <c r="AE504" s="241"/>
      <c r="AF504" s="242"/>
      <c r="AG504" s="242"/>
      <c r="AH504" s="242"/>
      <c r="AI504" s="242"/>
      <c r="AJ504" s="239"/>
      <c r="AK504" s="239"/>
      <c r="AL504" s="239"/>
      <c r="AM504" s="239"/>
      <c r="AN504" s="239"/>
      <c r="AO504" s="246"/>
      <c r="AP504" s="246"/>
      <c r="AQ504" s="246"/>
      <c r="AR504" s="246"/>
      <c r="AS504" s="246"/>
      <c r="AT504" s="239"/>
      <c r="AU504" s="239"/>
    </row>
    <row r="506" spans="1:51" x14ac:dyDescent="0.25">
      <c r="J506" s="236" t="str">
        <f>[1]UnosPod!U1-1&amp;" ="</f>
        <v>2010 =</v>
      </c>
      <c r="K506" s="236"/>
      <c r="L506" s="236"/>
      <c r="M506" s="236"/>
      <c r="N506" s="240">
        <f>Z184-Z185</f>
        <v>280243</v>
      </c>
      <c r="O506" s="240"/>
      <c r="P506" s="240"/>
      <c r="Q506" s="240"/>
      <c r="R506" s="240"/>
      <c r="S506" s="240"/>
      <c r="T506" s="240"/>
      <c r="U506" s="240"/>
      <c r="V506" s="240"/>
      <c r="W506" s="240"/>
      <c r="X506" s="236" t="s">
        <v>131</v>
      </c>
      <c r="Y506" s="236"/>
      <c r="Z506" s="236"/>
      <c r="AA506" s="236"/>
      <c r="AB506" s="241">
        <f>N506/N507</f>
        <v>0.33818611863619413</v>
      </c>
      <c r="AC506" s="241"/>
      <c r="AD506" s="241"/>
      <c r="AE506" s="241"/>
    </row>
    <row r="507" spans="1:51" x14ac:dyDescent="0.25">
      <c r="J507" s="236"/>
      <c r="K507" s="236"/>
      <c r="L507" s="236"/>
      <c r="M507" s="236"/>
      <c r="N507" s="245">
        <f>AD97+0.000001</f>
        <v>828665.00000100001</v>
      </c>
      <c r="O507" s="245"/>
      <c r="P507" s="245"/>
      <c r="Q507" s="245"/>
      <c r="R507" s="245"/>
      <c r="S507" s="245"/>
      <c r="T507" s="245"/>
      <c r="U507" s="245"/>
      <c r="V507" s="245"/>
      <c r="W507" s="245"/>
      <c r="X507" s="236"/>
      <c r="Y507" s="236"/>
      <c r="Z507" s="236"/>
      <c r="AA507" s="236"/>
      <c r="AB507" s="241"/>
      <c r="AC507" s="241"/>
      <c r="AD507" s="241"/>
      <c r="AE507" s="241"/>
    </row>
    <row r="509" spans="1:51" x14ac:dyDescent="0.25">
      <c r="B509" s="118" t="str">
        <f>"U "&amp;[1]UnosPod!P6&amp;"godini, za svakih 100 KM prihoda od prodaje, preduzeće je ostvarilo "&amp;ROUND(AB503*100,2)&amp;" KM bruto dobiti (gubitka)"</f>
        <v>U 2011.godini, za svakih 100 KM prihoda od prodaje, preduzeće je ostvarilo 39,24 KM bruto dobiti (gubitka)</v>
      </c>
    </row>
    <row r="510" spans="1:51" x14ac:dyDescent="0.25">
      <c r="B510" s="118" t="str">
        <f>"U istom periodu prošle godine, za svakih 100 KM prihoda od prodaje ostvarilo je "&amp;ROUND(AB506*100,2)&amp;" KM bruto dobiti (gubitka)."</f>
        <v>U istom periodu prošle godine, za svakih 100 KM prihoda od prodaje ostvarilo je 33,82 KM bruto dobiti (gubitka).</v>
      </c>
    </row>
    <row r="511" spans="1:51" x14ac:dyDescent="0.25">
      <c r="B511" t="str">
        <f>"Ovaj pokazatelj je "&amp;AJ503&amp;" u odnosu na prošlu godinu za "&amp;ROUND(AO503,1)&amp;"%"</f>
        <v>Ovaj pokazatelj je POVEĆAN u odnosu na prošlu godinu za 16%</v>
      </c>
    </row>
    <row r="514" spans="1:51" x14ac:dyDescent="0.25">
      <c r="B514" s="234" t="s">
        <v>134</v>
      </c>
    </row>
    <row r="516" spans="1:51" ht="12.75" customHeight="1" x14ac:dyDescent="0.25">
      <c r="A516" s="235" t="s">
        <v>135</v>
      </c>
      <c r="B516" s="235"/>
      <c r="C516" s="235"/>
      <c r="D516" s="235"/>
      <c r="E516" s="235"/>
      <c r="F516" s="235"/>
      <c r="G516" s="235"/>
      <c r="H516" s="235"/>
      <c r="I516" s="235"/>
      <c r="J516" s="235"/>
      <c r="K516" s="235"/>
      <c r="L516" s="235"/>
      <c r="M516" s="235"/>
      <c r="N516" s="118"/>
      <c r="O516" s="118"/>
      <c r="P516" s="118" t="s">
        <v>132</v>
      </c>
      <c r="Q516" s="118"/>
      <c r="R516" s="118"/>
      <c r="S516" s="118"/>
      <c r="T516" s="118"/>
      <c r="U516" s="118"/>
      <c r="V516" s="118"/>
      <c r="W516" s="118"/>
      <c r="X516" s="236" t="s">
        <v>131</v>
      </c>
      <c r="Y516" s="236"/>
      <c r="Z516" s="236"/>
      <c r="AA516" s="236"/>
      <c r="AB516" s="237"/>
      <c r="AC516" s="237"/>
      <c r="AD516" s="237"/>
      <c r="AE516" s="237"/>
      <c r="AF516" s="237"/>
      <c r="AG516" s="237"/>
      <c r="AH516" s="237"/>
      <c r="AI516" s="237"/>
    </row>
    <row r="517" spans="1:51" ht="14.25" customHeight="1" x14ac:dyDescent="0.25">
      <c r="A517" s="235"/>
      <c r="B517" s="235"/>
      <c r="C517" s="235"/>
      <c r="D517" s="235"/>
      <c r="E517" s="235"/>
      <c r="F517" s="235"/>
      <c r="G517" s="235"/>
      <c r="H517" s="235"/>
      <c r="I517" s="235"/>
      <c r="J517" s="235"/>
      <c r="K517" s="235"/>
      <c r="L517" s="235"/>
      <c r="M517" s="235"/>
      <c r="N517" s="238"/>
      <c r="O517" s="238"/>
      <c r="P517" s="238" t="s">
        <v>136</v>
      </c>
      <c r="Q517" s="238"/>
      <c r="R517" s="238"/>
      <c r="S517" s="238"/>
      <c r="T517" s="238"/>
      <c r="U517" s="238"/>
      <c r="V517" s="238"/>
      <c r="W517" s="238"/>
      <c r="X517" s="236"/>
      <c r="Y517" s="236"/>
      <c r="Z517" s="236"/>
      <c r="AA517" s="236"/>
      <c r="AB517" s="237"/>
      <c r="AC517" s="237"/>
      <c r="AD517" s="237"/>
      <c r="AE517" s="237"/>
      <c r="AF517" s="237"/>
      <c r="AG517" s="237"/>
      <c r="AH517" s="237"/>
      <c r="AI517" s="237"/>
    </row>
    <row r="518" spans="1:51" x14ac:dyDescent="0.25">
      <c r="AJ518" s="239"/>
      <c r="AK518" s="239"/>
      <c r="AL518" s="239"/>
      <c r="AM518" s="239"/>
      <c r="AN518" s="239"/>
      <c r="AO518" s="239"/>
      <c r="AP518" s="239"/>
      <c r="AQ518" s="239"/>
      <c r="AR518" s="239"/>
      <c r="AS518" s="239"/>
      <c r="AT518" s="239"/>
      <c r="AU518" s="239"/>
    </row>
    <row r="519" spans="1:51" ht="12.75" customHeight="1" x14ac:dyDescent="0.25">
      <c r="J519" s="236" t="str">
        <f>[1]UnosPod!U1&amp;" ="</f>
        <v>2011 =</v>
      </c>
      <c r="K519" s="236"/>
      <c r="L519" s="236"/>
      <c r="M519" s="236"/>
      <c r="N519" s="240">
        <f>R100</f>
        <v>925181.63004999992</v>
      </c>
      <c r="O519" s="240"/>
      <c r="P519" s="240"/>
      <c r="Q519" s="240"/>
      <c r="R519" s="240"/>
      <c r="S519" s="240"/>
      <c r="T519" s="240"/>
      <c r="U519" s="240"/>
      <c r="V519" s="240"/>
      <c r="W519" s="240"/>
      <c r="X519" s="236" t="s">
        <v>131</v>
      </c>
      <c r="Y519" s="236"/>
      <c r="Z519" s="236"/>
      <c r="AA519" s="236"/>
      <c r="AB519" s="241">
        <f>N519/N520</f>
        <v>1.5583476168699699</v>
      </c>
      <c r="AC519" s="241"/>
      <c r="AD519" s="241"/>
      <c r="AE519" s="241"/>
      <c r="AF519" s="242"/>
      <c r="AG519" s="242"/>
      <c r="AH519" s="242"/>
      <c r="AI519" s="242"/>
      <c r="AJ519" s="243" t="str">
        <f>IF(AB519-AB522&gt;0,"POVEĆAN","SMANJEN")</f>
        <v>POVEĆAN</v>
      </c>
      <c r="AK519" s="114"/>
      <c r="AL519" s="115"/>
      <c r="AM519" s="115"/>
      <c r="AN519" s="115"/>
      <c r="AO519" s="116">
        <f>ROUND(IF(AB519/AB522&gt;1,AB519/AB522*100-100,100-(AB519/AB522*100)),1)</f>
        <v>4.8</v>
      </c>
      <c r="AP519" s="116"/>
      <c r="AQ519" s="116"/>
      <c r="AR519" s="116"/>
      <c r="AS519" s="116"/>
      <c r="AT519" s="114" t="s">
        <v>33</v>
      </c>
      <c r="AU519" s="114"/>
      <c r="AY519" s="244"/>
    </row>
    <row r="520" spans="1:51" ht="12.75" customHeight="1" x14ac:dyDescent="0.25">
      <c r="J520" s="236"/>
      <c r="K520" s="236"/>
      <c r="L520" s="236"/>
      <c r="M520" s="236"/>
      <c r="N520" s="245">
        <f>R143</f>
        <v>593694</v>
      </c>
      <c r="O520" s="245"/>
      <c r="P520" s="245"/>
      <c r="Q520" s="245"/>
      <c r="R520" s="245"/>
      <c r="S520" s="245"/>
      <c r="T520" s="245"/>
      <c r="U520" s="245"/>
      <c r="V520" s="245"/>
      <c r="W520" s="245"/>
      <c r="X520" s="236"/>
      <c r="Y520" s="236"/>
      <c r="Z520" s="236"/>
      <c r="AA520" s="236"/>
      <c r="AB520" s="241"/>
      <c r="AC520" s="241"/>
      <c r="AD520" s="241"/>
      <c r="AE520" s="241"/>
      <c r="AF520" s="242"/>
      <c r="AG520" s="242"/>
      <c r="AH520" s="242"/>
      <c r="AI520" s="242"/>
      <c r="AJ520" s="239"/>
      <c r="AK520" s="239"/>
      <c r="AL520" s="239"/>
      <c r="AM520" s="239"/>
      <c r="AN520" s="239"/>
      <c r="AO520" s="246"/>
      <c r="AP520" s="246"/>
      <c r="AQ520" s="246"/>
      <c r="AR520" s="246"/>
      <c r="AS520" s="246"/>
      <c r="AT520" s="239"/>
      <c r="AU520" s="239"/>
    </row>
    <row r="522" spans="1:51" x14ac:dyDescent="0.25">
      <c r="J522" s="236" t="str">
        <f>[1]UnosPod!U1-1&amp;" ="</f>
        <v>2010 =</v>
      </c>
      <c r="K522" s="236"/>
      <c r="L522" s="236"/>
      <c r="M522" s="236"/>
      <c r="N522" s="240">
        <f>AD100</f>
        <v>856256</v>
      </c>
      <c r="O522" s="240"/>
      <c r="P522" s="240"/>
      <c r="Q522" s="240"/>
      <c r="R522" s="240"/>
      <c r="S522" s="240"/>
      <c r="T522" s="240"/>
      <c r="U522" s="240"/>
      <c r="V522" s="240"/>
      <c r="W522" s="240"/>
      <c r="X522" s="236" t="s">
        <v>131</v>
      </c>
      <c r="Y522" s="236"/>
      <c r="Z522" s="236"/>
      <c r="AA522" s="236"/>
      <c r="AB522" s="241">
        <f>N522/N523</f>
        <v>1.4865220055797352</v>
      </c>
      <c r="AC522" s="241"/>
      <c r="AD522" s="241"/>
      <c r="AE522" s="241"/>
    </row>
    <row r="523" spans="1:51" x14ac:dyDescent="0.25">
      <c r="J523" s="236"/>
      <c r="K523" s="236"/>
      <c r="L523" s="236"/>
      <c r="M523" s="236"/>
      <c r="N523" s="245">
        <f>AD143</f>
        <v>576013</v>
      </c>
      <c r="O523" s="245"/>
      <c r="P523" s="245"/>
      <c r="Q523" s="245"/>
      <c r="R523" s="245"/>
      <c r="S523" s="245"/>
      <c r="T523" s="245"/>
      <c r="U523" s="245"/>
      <c r="V523" s="245"/>
      <c r="W523" s="245"/>
      <c r="X523" s="236"/>
      <c r="Y523" s="236"/>
      <c r="Z523" s="236"/>
      <c r="AA523" s="236"/>
      <c r="AB523" s="241"/>
      <c r="AC523" s="241"/>
      <c r="AD523" s="241"/>
      <c r="AE523" s="241"/>
    </row>
    <row r="525" spans="1:51" x14ac:dyDescent="0.25">
      <c r="B525" s="118" t="str">
        <f>"U "&amp;[1]UnosPod!P6&amp;"godini, za svakih 100 KM rashoda, preduzeće ostvari "&amp;ROUND(AB519*100,2)&amp;" KM prihoda."</f>
        <v>U 2011.godini, za svakih 100 KM rashoda, preduzeće ostvari 155,83 KM prihoda.</v>
      </c>
    </row>
    <row r="526" spans="1:51" x14ac:dyDescent="0.25">
      <c r="B526" s="118" t="str">
        <f>"U istom periodu prošle godine, za svakih 100 KM rashoda ostvarilo je "&amp;ROUND(AB522*100,2)&amp;" KM prihoda."</f>
        <v>U istom periodu prošle godine, za svakih 100 KM rashoda ostvarilo je 148,65 KM prihoda.</v>
      </c>
    </row>
    <row r="527" spans="1:51" x14ac:dyDescent="0.25">
      <c r="B527" t="str">
        <f>"Ovaj pokazatelj je "&amp;AJ519&amp;" u odnosu na prošlu godinu za "&amp;ROUND(AO519,1)&amp;"%"</f>
        <v>Ovaj pokazatelj je POVEĆAN u odnosu na prošlu godinu za 4,8%</v>
      </c>
    </row>
    <row r="530" spans="1:51" ht="12.75" customHeight="1" x14ac:dyDescent="0.25">
      <c r="A530" s="235" t="s">
        <v>137</v>
      </c>
      <c r="B530" s="235"/>
      <c r="C530" s="235"/>
      <c r="D530" s="235"/>
      <c r="E530" s="235"/>
      <c r="F530" s="235"/>
      <c r="G530" s="235"/>
      <c r="H530" s="235"/>
      <c r="I530" s="235"/>
      <c r="J530" s="235"/>
      <c r="K530" s="235"/>
      <c r="L530" s="235"/>
      <c r="M530" s="235"/>
      <c r="N530" s="118"/>
      <c r="O530" s="118" t="s">
        <v>138</v>
      </c>
      <c r="P530" s="118"/>
      <c r="Q530" s="118"/>
      <c r="R530" s="118"/>
      <c r="S530" s="118"/>
      <c r="T530" s="118"/>
      <c r="U530" s="118"/>
      <c r="V530" s="118"/>
      <c r="W530" s="118"/>
      <c r="X530" s="236" t="s">
        <v>131</v>
      </c>
      <c r="Y530" s="236"/>
      <c r="Z530" s="236"/>
      <c r="AA530" s="236"/>
      <c r="AB530" s="237"/>
      <c r="AC530" s="237"/>
      <c r="AD530" s="237"/>
      <c r="AE530" s="237"/>
      <c r="AF530" s="237"/>
      <c r="AG530" s="237"/>
      <c r="AH530" s="237"/>
      <c r="AI530" s="237"/>
    </row>
    <row r="531" spans="1:51" ht="14.25" customHeight="1" x14ac:dyDescent="0.25">
      <c r="A531" s="235"/>
      <c r="B531" s="235"/>
      <c r="C531" s="235"/>
      <c r="D531" s="235"/>
      <c r="E531" s="235"/>
      <c r="F531" s="235"/>
      <c r="G531" s="235"/>
      <c r="H531" s="235"/>
      <c r="I531" s="235"/>
      <c r="J531" s="235"/>
      <c r="K531" s="235"/>
      <c r="L531" s="235"/>
      <c r="M531" s="235"/>
      <c r="N531" s="238"/>
      <c r="O531" s="238"/>
      <c r="P531" s="238" t="s">
        <v>136</v>
      </c>
      <c r="Q531" s="238"/>
      <c r="R531" s="238"/>
      <c r="S531" s="238"/>
      <c r="T531" s="238"/>
      <c r="U531" s="238"/>
      <c r="V531" s="238"/>
      <c r="W531" s="238"/>
      <c r="X531" s="236"/>
      <c r="Y531" s="236"/>
      <c r="Z531" s="236"/>
      <c r="AA531" s="236"/>
      <c r="AB531" s="237"/>
      <c r="AC531" s="237"/>
      <c r="AD531" s="237"/>
      <c r="AE531" s="237"/>
      <c r="AF531" s="237"/>
      <c r="AG531" s="237"/>
      <c r="AH531" s="237"/>
      <c r="AI531" s="237"/>
    </row>
    <row r="532" spans="1:51" x14ac:dyDescent="0.25">
      <c r="AJ532" s="239"/>
      <c r="AK532" s="239"/>
      <c r="AL532" s="239"/>
      <c r="AM532" s="239"/>
      <c r="AN532" s="239"/>
      <c r="AO532" s="239"/>
      <c r="AP532" s="239"/>
      <c r="AQ532" s="239"/>
      <c r="AR532" s="239"/>
      <c r="AS532" s="239"/>
      <c r="AT532" s="239"/>
      <c r="AU532" s="239"/>
    </row>
    <row r="533" spans="1:51" ht="12.75" customHeight="1" x14ac:dyDescent="0.25">
      <c r="J533" s="236" t="str">
        <f>[1]UnosPod!U1&amp;" ="</f>
        <v>2011 =</v>
      </c>
      <c r="K533" s="236"/>
      <c r="L533" s="236"/>
      <c r="M533" s="236"/>
      <c r="N533" s="240">
        <f>R97</f>
        <v>844768</v>
      </c>
      <c r="O533" s="240"/>
      <c r="P533" s="240"/>
      <c r="Q533" s="240"/>
      <c r="R533" s="240"/>
      <c r="S533" s="240"/>
      <c r="T533" s="240"/>
      <c r="U533" s="240"/>
      <c r="V533" s="240"/>
      <c r="W533" s="240"/>
      <c r="X533" s="236" t="s">
        <v>131</v>
      </c>
      <c r="Y533" s="236"/>
      <c r="Z533" s="236"/>
      <c r="AA533" s="236"/>
      <c r="AB533" s="241">
        <f>N533/N534</f>
        <v>1.4229013599598446</v>
      </c>
      <c r="AC533" s="241"/>
      <c r="AD533" s="241"/>
      <c r="AE533" s="241"/>
      <c r="AF533" s="242"/>
      <c r="AG533" s="242"/>
      <c r="AH533" s="242"/>
      <c r="AI533" s="242"/>
      <c r="AJ533" s="243" t="str">
        <f>IF(AB533-AB536&gt;0,"POVEĆAN","SMANJEN")</f>
        <v>SMANJEN</v>
      </c>
      <c r="AK533" s="114"/>
      <c r="AL533" s="115"/>
      <c r="AM533" s="115"/>
      <c r="AN533" s="115"/>
      <c r="AO533" s="116">
        <f>ROUND(IF(AB533/AB536&gt;1,AB533/AB536*100-100,100-(AB533/AB536*100)),1)</f>
        <v>1.1000000000000001</v>
      </c>
      <c r="AP533" s="116"/>
      <c r="AQ533" s="116"/>
      <c r="AR533" s="116"/>
      <c r="AS533" s="116"/>
      <c r="AT533" s="114" t="s">
        <v>33</v>
      </c>
      <c r="AU533" s="114"/>
      <c r="AY533" s="244"/>
    </row>
    <row r="534" spans="1:51" ht="12.75" customHeight="1" x14ac:dyDescent="0.25">
      <c r="J534" s="236"/>
      <c r="K534" s="236"/>
      <c r="L534" s="236"/>
      <c r="M534" s="236"/>
      <c r="N534" s="245">
        <f>R143</f>
        <v>593694</v>
      </c>
      <c r="O534" s="245"/>
      <c r="P534" s="245"/>
      <c r="Q534" s="245"/>
      <c r="R534" s="245"/>
      <c r="S534" s="245"/>
      <c r="T534" s="245"/>
      <c r="U534" s="245"/>
      <c r="V534" s="245"/>
      <c r="W534" s="245"/>
      <c r="X534" s="236"/>
      <c r="Y534" s="236"/>
      <c r="Z534" s="236"/>
      <c r="AA534" s="236"/>
      <c r="AB534" s="241"/>
      <c r="AC534" s="241"/>
      <c r="AD534" s="241"/>
      <c r="AE534" s="241"/>
      <c r="AF534" s="242"/>
      <c r="AG534" s="242"/>
      <c r="AH534" s="242"/>
      <c r="AI534" s="242"/>
      <c r="AJ534" s="239"/>
      <c r="AK534" s="239"/>
      <c r="AL534" s="239"/>
      <c r="AM534" s="239"/>
      <c r="AN534" s="239"/>
      <c r="AO534" s="246"/>
      <c r="AP534" s="246"/>
      <c r="AQ534" s="246"/>
      <c r="AR534" s="246"/>
      <c r="AS534" s="246"/>
      <c r="AT534" s="239"/>
      <c r="AU534" s="239"/>
    </row>
    <row r="536" spans="1:51" x14ac:dyDescent="0.25">
      <c r="J536" s="236" t="str">
        <f>[1]UnosPod!U1-1&amp;" ="</f>
        <v>2010 =</v>
      </c>
      <c r="K536" s="236"/>
      <c r="L536" s="236"/>
      <c r="M536" s="236"/>
      <c r="N536" s="240">
        <f>AD97</f>
        <v>828665</v>
      </c>
      <c r="O536" s="240"/>
      <c r="P536" s="240"/>
      <c r="Q536" s="240"/>
      <c r="R536" s="240"/>
      <c r="S536" s="240"/>
      <c r="T536" s="240"/>
      <c r="U536" s="240"/>
      <c r="V536" s="240"/>
      <c r="W536" s="240"/>
      <c r="X536" s="236" t="s">
        <v>131</v>
      </c>
      <c r="Y536" s="236"/>
      <c r="Z536" s="236"/>
      <c r="AA536" s="236"/>
      <c r="AB536" s="241">
        <f>N536/N537</f>
        <v>1.438622044988568</v>
      </c>
      <c r="AC536" s="241"/>
      <c r="AD536" s="241"/>
      <c r="AE536" s="241"/>
    </row>
    <row r="537" spans="1:51" x14ac:dyDescent="0.25">
      <c r="J537" s="236"/>
      <c r="K537" s="236"/>
      <c r="L537" s="236"/>
      <c r="M537" s="236"/>
      <c r="N537" s="245">
        <f>AD143</f>
        <v>576013</v>
      </c>
      <c r="O537" s="245"/>
      <c r="P537" s="245"/>
      <c r="Q537" s="245"/>
      <c r="R537" s="245"/>
      <c r="S537" s="245"/>
      <c r="T537" s="245"/>
      <c r="U537" s="245"/>
      <c r="V537" s="245"/>
      <c r="W537" s="245"/>
      <c r="X537" s="236"/>
      <c r="Y537" s="236"/>
      <c r="Z537" s="236"/>
      <c r="AA537" s="236"/>
      <c r="AB537" s="241"/>
      <c r="AC537" s="241"/>
      <c r="AD537" s="241"/>
      <c r="AE537" s="241"/>
    </row>
    <row r="539" spans="1:51" x14ac:dyDescent="0.25">
      <c r="B539" s="118" t="str">
        <f>"U "&amp;[1]UnosPod!P6&amp;"godini, za svakih 100 KM rashoda, preduzeće ostvari "&amp;ROUND(AB533*100,2)&amp;" KM prihoda od prodaje."</f>
        <v>U 2011.godini, za svakih 100 KM rashoda, preduzeće ostvari 142,29 KM prihoda od prodaje.</v>
      </c>
    </row>
    <row r="540" spans="1:51" x14ac:dyDescent="0.25">
      <c r="B540" s="118" t="str">
        <f>"U istom periodu prošle godine, za svakih 100 KM rashoda ostvarilo je "&amp;ROUND(AB536*100,2)&amp;" KM prihoda od prodaje."</f>
        <v>U istom periodu prošle godine, za svakih 100 KM rashoda ostvarilo je 143,86 KM prihoda od prodaje.</v>
      </c>
    </row>
    <row r="541" spans="1:51" x14ac:dyDescent="0.25">
      <c r="B541" t="str">
        <f>"Ovaj pokazatelj je "&amp;AJ533&amp;" u odnosu na prošlu godinu za "&amp;ROUND(AO533,1)&amp;"%"</f>
        <v>Ovaj pokazatelj je SMANJEN u odnosu na prošlu godinu za 1,1%</v>
      </c>
    </row>
    <row r="548" spans="1:51" x14ac:dyDescent="0.25">
      <c r="B548" s="234" t="s">
        <v>139</v>
      </c>
    </row>
    <row r="550" spans="1:51" ht="12.75" customHeight="1" x14ac:dyDescent="0.25">
      <c r="A550" s="235" t="s">
        <v>140</v>
      </c>
      <c r="B550" s="235"/>
      <c r="C550" s="235"/>
      <c r="D550" s="235"/>
      <c r="E550" s="235"/>
      <c r="F550" s="235"/>
      <c r="G550" s="235"/>
      <c r="H550" s="235"/>
      <c r="I550" s="235"/>
      <c r="J550" s="235"/>
      <c r="K550" s="235"/>
      <c r="L550" s="235"/>
      <c r="M550" s="235"/>
      <c r="N550" s="118"/>
      <c r="O550" s="118"/>
      <c r="P550" s="118"/>
      <c r="Q550" s="118" t="s">
        <v>141</v>
      </c>
      <c r="R550" s="118"/>
      <c r="S550" s="118"/>
      <c r="T550" s="118"/>
      <c r="U550" s="118"/>
      <c r="V550" s="118"/>
      <c r="W550" s="118"/>
      <c r="X550" s="236" t="s">
        <v>131</v>
      </c>
      <c r="Y550" s="236"/>
      <c r="Z550" s="236"/>
      <c r="AA550" s="236"/>
      <c r="AB550" s="237"/>
      <c r="AC550" s="237"/>
      <c r="AD550" s="237"/>
      <c r="AE550" s="237"/>
      <c r="AF550" s="237"/>
      <c r="AG550" s="237"/>
      <c r="AH550" s="237"/>
      <c r="AI550" s="237"/>
    </row>
    <row r="551" spans="1:51" ht="14.25" customHeight="1" x14ac:dyDescent="0.25">
      <c r="A551" s="235"/>
      <c r="B551" s="235"/>
      <c r="C551" s="235"/>
      <c r="D551" s="235"/>
      <c r="E551" s="235"/>
      <c r="F551" s="235"/>
      <c r="G551" s="235"/>
      <c r="H551" s="235"/>
      <c r="I551" s="235"/>
      <c r="J551" s="235"/>
      <c r="K551" s="235"/>
      <c r="L551" s="235"/>
      <c r="M551" s="235"/>
      <c r="N551" s="238" t="s">
        <v>142</v>
      </c>
      <c r="O551" s="238"/>
      <c r="P551" s="238"/>
      <c r="Q551" s="238"/>
      <c r="R551" s="238"/>
      <c r="S551" s="238"/>
      <c r="T551" s="238"/>
      <c r="U551" s="238"/>
      <c r="V551" s="238"/>
      <c r="W551" s="238"/>
      <c r="X551" s="236"/>
      <c r="Y551" s="236"/>
      <c r="Z551" s="236"/>
      <c r="AA551" s="236"/>
      <c r="AB551" s="237"/>
      <c r="AC551" s="237"/>
      <c r="AD551" s="237"/>
      <c r="AE551" s="237"/>
      <c r="AF551" s="237"/>
      <c r="AG551" s="237"/>
      <c r="AH551" s="237"/>
      <c r="AI551" s="237"/>
    </row>
    <row r="552" spans="1:51" x14ac:dyDescent="0.25">
      <c r="AJ552" s="239"/>
      <c r="AK552" s="239"/>
      <c r="AL552" s="239"/>
      <c r="AM552" s="239"/>
      <c r="AN552" s="239"/>
      <c r="AO552" s="239"/>
      <c r="AP552" s="239"/>
      <c r="AQ552" s="239"/>
      <c r="AR552" s="239"/>
      <c r="AS552" s="239"/>
      <c r="AT552" s="239"/>
      <c r="AU552" s="239"/>
    </row>
    <row r="553" spans="1:51" ht="12.75" customHeight="1" x14ac:dyDescent="0.25">
      <c r="J553" s="236" t="str">
        <f>[1]UnosPod!U1&amp;" ="</f>
        <v>2011 =</v>
      </c>
      <c r="K553" s="236"/>
      <c r="L553" s="236"/>
      <c r="M553" s="236"/>
      <c r="N553" s="240">
        <f>R316</f>
        <v>698187</v>
      </c>
      <c r="O553" s="240"/>
      <c r="P553" s="240"/>
      <c r="Q553" s="240"/>
      <c r="R553" s="240"/>
      <c r="S553" s="240"/>
      <c r="T553" s="240"/>
      <c r="U553" s="240"/>
      <c r="V553" s="240"/>
      <c r="W553" s="240"/>
      <c r="X553" s="236" t="s">
        <v>131</v>
      </c>
      <c r="Y553" s="236"/>
      <c r="Z553" s="236"/>
      <c r="AA553" s="236"/>
      <c r="AB553" s="241">
        <f>N553/N554</f>
        <v>9.5573974689868315</v>
      </c>
      <c r="AC553" s="241"/>
      <c r="AD553" s="241"/>
      <c r="AE553" s="241"/>
      <c r="AF553" s="242"/>
      <c r="AG553" s="242"/>
      <c r="AH553" s="242"/>
      <c r="AI553" s="242"/>
      <c r="AJ553" s="243" t="str">
        <f>IF(AB553-AB556&gt;0,"POVEĆAN","SMANJEN")</f>
        <v>POVEĆAN</v>
      </c>
      <c r="AK553" s="114"/>
      <c r="AL553" s="115"/>
      <c r="AM553" s="115"/>
      <c r="AN553" s="115"/>
      <c r="AO553" s="116">
        <f>ROUND(IF(AB553/AB556&gt;1,AB553/AB556*100-100,100-(AB553/AB556*100)),1)</f>
        <v>1.5</v>
      </c>
      <c r="AP553" s="116"/>
      <c r="AQ553" s="116"/>
      <c r="AR553" s="116"/>
      <c r="AS553" s="116"/>
      <c r="AT553" s="114" t="s">
        <v>33</v>
      </c>
      <c r="AU553" s="114"/>
      <c r="AY553" s="244"/>
    </row>
    <row r="554" spans="1:51" ht="12.75" customHeight="1" x14ac:dyDescent="0.25">
      <c r="J554" s="236"/>
      <c r="K554" s="236"/>
      <c r="L554" s="236"/>
      <c r="M554" s="236"/>
      <c r="N554" s="245">
        <f>R367+0.00001</f>
        <v>73052.000010000003</v>
      </c>
      <c r="O554" s="245"/>
      <c r="P554" s="245"/>
      <c r="Q554" s="245"/>
      <c r="R554" s="245"/>
      <c r="S554" s="245"/>
      <c r="T554" s="245"/>
      <c r="U554" s="245"/>
      <c r="V554" s="245"/>
      <c r="W554" s="245"/>
      <c r="X554" s="236"/>
      <c r="Y554" s="236"/>
      <c r="Z554" s="236"/>
      <c r="AA554" s="236"/>
      <c r="AB554" s="241"/>
      <c r="AC554" s="241"/>
      <c r="AD554" s="241"/>
      <c r="AE554" s="241"/>
      <c r="AF554" s="242"/>
      <c r="AG554" s="242"/>
      <c r="AH554" s="242"/>
      <c r="AI554" s="242"/>
      <c r="AJ554" s="239"/>
      <c r="AK554" s="239"/>
      <c r="AL554" s="239"/>
      <c r="AM554" s="239"/>
      <c r="AN554" s="239"/>
      <c r="AO554" s="246"/>
      <c r="AP554" s="246"/>
      <c r="AQ554" s="246"/>
      <c r="AR554" s="246"/>
      <c r="AS554" s="246"/>
      <c r="AT554" s="239"/>
      <c r="AU554" s="239"/>
    </row>
    <row r="556" spans="1:51" x14ac:dyDescent="0.25">
      <c r="J556" s="236" t="str">
        <f>[1]UnosPod!U1-1&amp;" ="</f>
        <v>2010 =</v>
      </c>
      <c r="K556" s="236"/>
      <c r="L556" s="236"/>
      <c r="M556" s="236"/>
      <c r="N556" s="240">
        <f>AD316</f>
        <v>569649</v>
      </c>
      <c r="O556" s="240"/>
      <c r="P556" s="240"/>
      <c r="Q556" s="240"/>
      <c r="R556" s="240"/>
      <c r="S556" s="240"/>
      <c r="T556" s="240"/>
      <c r="U556" s="240"/>
      <c r="V556" s="240"/>
      <c r="W556" s="240"/>
      <c r="X556" s="236" t="s">
        <v>131</v>
      </c>
      <c r="Y556" s="236"/>
      <c r="Z556" s="236"/>
      <c r="AA556" s="236"/>
      <c r="AB556" s="241">
        <f>N556/N557</f>
        <v>9.4205129899713818</v>
      </c>
      <c r="AC556" s="241"/>
      <c r="AD556" s="241"/>
      <c r="AE556" s="241"/>
    </row>
    <row r="557" spans="1:51" x14ac:dyDescent="0.25">
      <c r="J557" s="236"/>
      <c r="K557" s="236"/>
      <c r="L557" s="236"/>
      <c r="M557" s="236"/>
      <c r="N557" s="245">
        <f>AD367+0.000001</f>
        <v>60469.000001</v>
      </c>
      <c r="O557" s="245"/>
      <c r="P557" s="245"/>
      <c r="Q557" s="245"/>
      <c r="R557" s="245"/>
      <c r="S557" s="245"/>
      <c r="T557" s="245"/>
      <c r="U557" s="245"/>
      <c r="V557" s="245"/>
      <c r="W557" s="245"/>
      <c r="X557" s="236"/>
      <c r="Y557" s="236"/>
      <c r="Z557" s="236"/>
      <c r="AA557" s="236"/>
      <c r="AB557" s="241"/>
      <c r="AC557" s="241"/>
      <c r="AD557" s="241"/>
      <c r="AE557" s="241"/>
    </row>
    <row r="559" spans="1:51" x14ac:dyDescent="0.25">
      <c r="B559" s="118" t="str">
        <f>"Na dan "&amp;[1]UnosPod!M6&amp;[1]UnosPod!P6&amp;"g., za plaćanje svakih 100 KM kratkoročnih obaveza, preduzeće ima "&amp;ROUND(AB553*100,2)&amp;" KM novčanih sredstava"</f>
        <v>Na dan 31.12.2011.g., za plaćanje svakih 100 KM kratkoročnih obaveza, preduzeće ima 955,74 KM novčanih sredstava</v>
      </c>
    </row>
    <row r="560" spans="1:51" x14ac:dyDescent="0.25">
      <c r="B560" s="118" t="str">
        <f>"31.12. prošle godine, za ovu namjenu imalo je na raspolaganju "&amp;ROUND(AB556*100,2)&amp;" KM u novčanim sredstvima."</f>
        <v>31.12. prošle godine, za ovu namjenu imalo je na raspolaganju 942,05 KM u novčanim sredstvima.</v>
      </c>
    </row>
    <row r="561" spans="1:51" x14ac:dyDescent="0.25">
      <c r="B561" t="str">
        <f>"Ovaj pokazatelj je "&amp;AJ553&amp;" u odnosu na prošlu godinu za "&amp;ROUND(AO553,1)&amp;"%"</f>
        <v>Ovaj pokazatelj je POVEĆAN u odnosu na prošlu godinu za 1,5%</v>
      </c>
    </row>
    <row r="564" spans="1:51" ht="12.75" customHeight="1" x14ac:dyDescent="0.25">
      <c r="A564" s="235" t="s">
        <v>143</v>
      </c>
      <c r="B564" s="235"/>
      <c r="C564" s="235"/>
      <c r="D564" s="235"/>
      <c r="E564" s="235"/>
      <c r="F564" s="235"/>
      <c r="G564" s="235"/>
      <c r="H564" s="235"/>
      <c r="I564" s="235"/>
      <c r="J564" s="235"/>
      <c r="K564" s="235"/>
      <c r="L564" s="235"/>
      <c r="M564" s="235"/>
      <c r="N564" s="118" t="s">
        <v>144</v>
      </c>
      <c r="O564" s="118"/>
      <c r="P564" s="118"/>
      <c r="Q564" s="118"/>
      <c r="R564" s="118"/>
      <c r="S564" s="118"/>
      <c r="T564" s="118"/>
      <c r="U564" s="118"/>
      <c r="V564" s="118"/>
      <c r="W564" s="118"/>
      <c r="X564" s="236" t="s">
        <v>131</v>
      </c>
      <c r="Y564" s="236"/>
      <c r="Z564" s="236"/>
      <c r="AA564" s="236"/>
      <c r="AB564" s="237"/>
      <c r="AC564" s="237"/>
      <c r="AD564" s="237"/>
      <c r="AE564" s="237"/>
      <c r="AF564" s="237"/>
      <c r="AG564" s="237"/>
      <c r="AH564" s="237"/>
      <c r="AI564" s="237"/>
    </row>
    <row r="565" spans="1:51" ht="14.25" customHeight="1" x14ac:dyDescent="0.25">
      <c r="A565" s="235"/>
      <c r="B565" s="235"/>
      <c r="C565" s="235"/>
      <c r="D565" s="235"/>
      <c r="E565" s="235"/>
      <c r="F565" s="235"/>
      <c r="G565" s="235"/>
      <c r="H565" s="235"/>
      <c r="I565" s="235"/>
      <c r="J565" s="235"/>
      <c r="K565" s="235"/>
      <c r="L565" s="235"/>
      <c r="M565" s="235"/>
      <c r="N565" s="238" t="s">
        <v>142</v>
      </c>
      <c r="O565" s="238"/>
      <c r="P565" s="238"/>
      <c r="Q565" s="238"/>
      <c r="R565" s="238"/>
      <c r="S565" s="238"/>
      <c r="T565" s="238"/>
      <c r="U565" s="238"/>
      <c r="V565" s="238"/>
      <c r="W565" s="238"/>
      <c r="X565" s="236"/>
      <c r="Y565" s="236"/>
      <c r="Z565" s="236"/>
      <c r="AA565" s="236"/>
      <c r="AB565" s="237"/>
      <c r="AC565" s="237"/>
      <c r="AD565" s="237"/>
      <c r="AE565" s="237"/>
      <c r="AF565" s="237"/>
      <c r="AG565" s="237"/>
      <c r="AH565" s="237"/>
      <c r="AI565" s="237"/>
    </row>
    <row r="566" spans="1:51" x14ac:dyDescent="0.25">
      <c r="AJ566" s="239"/>
      <c r="AK566" s="239"/>
      <c r="AL566" s="239"/>
      <c r="AM566" s="239"/>
      <c r="AN566" s="239"/>
      <c r="AO566" s="239"/>
      <c r="AP566" s="239"/>
      <c r="AQ566" s="239"/>
      <c r="AR566" s="239"/>
      <c r="AS566" s="239"/>
      <c r="AT566" s="239"/>
      <c r="AU566" s="239"/>
    </row>
    <row r="567" spans="1:51" ht="12.75" customHeight="1" x14ac:dyDescent="0.25">
      <c r="J567" s="236" t="str">
        <f>[1]UnosPod!U1&amp;" ="</f>
        <v>2011 =</v>
      </c>
      <c r="K567" s="236"/>
      <c r="L567" s="236"/>
      <c r="M567" s="236"/>
      <c r="N567" s="240">
        <f>R316+R313+R315</f>
        <v>1169790</v>
      </c>
      <c r="O567" s="240"/>
      <c r="P567" s="240"/>
      <c r="Q567" s="240"/>
      <c r="R567" s="240"/>
      <c r="S567" s="240"/>
      <c r="T567" s="240"/>
      <c r="U567" s="240"/>
      <c r="V567" s="240"/>
      <c r="W567" s="240"/>
      <c r="X567" s="236" t="s">
        <v>131</v>
      </c>
      <c r="Y567" s="236"/>
      <c r="Z567" s="236"/>
      <c r="AA567" s="236"/>
      <c r="AB567" s="241">
        <f>N567/N568</f>
        <v>16.013113944038068</v>
      </c>
      <c r="AC567" s="241"/>
      <c r="AD567" s="241"/>
      <c r="AE567" s="241"/>
      <c r="AF567" s="242"/>
      <c r="AG567" s="242"/>
      <c r="AH567" s="242"/>
      <c r="AI567" s="242"/>
      <c r="AJ567" s="243" t="str">
        <f>IF(AB567-AB570&gt;0,"POVEĆAN","SMANJEN")</f>
        <v>SMANJEN</v>
      </c>
      <c r="AK567" s="114"/>
      <c r="AL567" s="115"/>
      <c r="AM567" s="115"/>
      <c r="AN567" s="115"/>
      <c r="AO567" s="116">
        <f>ROUND(IF(AB567/AB570&gt;1,AB567/AB570*100-100,100-(AB567/AB570*100)),1)</f>
        <v>16.899999999999999</v>
      </c>
      <c r="AP567" s="116"/>
      <c r="AQ567" s="116"/>
      <c r="AR567" s="116"/>
      <c r="AS567" s="116"/>
      <c r="AT567" s="114" t="s">
        <v>33</v>
      </c>
      <c r="AU567" s="114"/>
      <c r="AY567" s="244"/>
    </row>
    <row r="568" spans="1:51" ht="12.75" customHeight="1" x14ac:dyDescent="0.25">
      <c r="J568" s="236"/>
      <c r="K568" s="236"/>
      <c r="L568" s="236"/>
      <c r="M568" s="236"/>
      <c r="N568" s="245">
        <f>R367+0.00001</f>
        <v>73052.000010000003</v>
      </c>
      <c r="O568" s="245"/>
      <c r="P568" s="245"/>
      <c r="Q568" s="245"/>
      <c r="R568" s="245"/>
      <c r="S568" s="245"/>
      <c r="T568" s="245"/>
      <c r="U568" s="245"/>
      <c r="V568" s="245"/>
      <c r="W568" s="245"/>
      <c r="X568" s="236"/>
      <c r="Y568" s="236"/>
      <c r="Z568" s="236"/>
      <c r="AA568" s="236"/>
      <c r="AB568" s="241"/>
      <c r="AC568" s="241"/>
      <c r="AD568" s="241"/>
      <c r="AE568" s="241"/>
      <c r="AF568" s="242"/>
      <c r="AG568" s="242"/>
      <c r="AH568" s="242"/>
      <c r="AI568" s="242"/>
    </row>
    <row r="570" spans="1:51" x14ac:dyDescent="0.25">
      <c r="J570" s="236" t="str">
        <f>[1]UnosPod!U1-1&amp;" ="</f>
        <v>2010 =</v>
      </c>
      <c r="K570" s="236"/>
      <c r="L570" s="236"/>
      <c r="M570" s="236"/>
      <c r="N570" s="240">
        <f>AD316+AD313+AD315</f>
        <v>1164993</v>
      </c>
      <c r="O570" s="240"/>
      <c r="P570" s="240"/>
      <c r="Q570" s="240"/>
      <c r="R570" s="240"/>
      <c r="S570" s="240"/>
      <c r="T570" s="240"/>
      <c r="U570" s="240"/>
      <c r="V570" s="240"/>
      <c r="W570" s="240"/>
      <c r="X570" s="236" t="s">
        <v>131</v>
      </c>
      <c r="Y570" s="236"/>
      <c r="Z570" s="236"/>
      <c r="AA570" s="236"/>
      <c r="AB570" s="241">
        <f>N570/N571</f>
        <v>19.26595445281616</v>
      </c>
      <c r="AC570" s="241"/>
      <c r="AD570" s="241"/>
      <c r="AE570" s="241"/>
    </row>
    <row r="571" spans="1:51" x14ac:dyDescent="0.25">
      <c r="J571" s="236"/>
      <c r="K571" s="236"/>
      <c r="L571" s="236"/>
      <c r="M571" s="236"/>
      <c r="N571" s="245">
        <f>AD367+0.00001</f>
        <v>60469.000010000003</v>
      </c>
      <c r="O571" s="245"/>
      <c r="P571" s="245"/>
      <c r="Q571" s="245"/>
      <c r="R571" s="245"/>
      <c r="S571" s="245"/>
      <c r="T571" s="245"/>
      <c r="U571" s="245"/>
      <c r="V571" s="245"/>
      <c r="W571" s="245"/>
      <c r="X571" s="236"/>
      <c r="Y571" s="236"/>
      <c r="Z571" s="236"/>
      <c r="AA571" s="236"/>
      <c r="AB571" s="241"/>
      <c r="AC571" s="241"/>
      <c r="AD571" s="241"/>
      <c r="AE571" s="241"/>
    </row>
    <row r="573" spans="1:51" x14ac:dyDescent="0.25">
      <c r="B573" s="118" t="str">
        <f>"Na dan "&amp;[1]UnosPod!M6&amp;[1]UnosPod!P6&amp;"g.,  za plaćanje svakih 100 KM kratkoročni obaveza, preduzeće ima "&amp;ROUND(AB567*100,2)&amp;" KM novčanih sredstava"</f>
        <v>Na dan 31.12.2011.g.,  za plaćanje svakih 100 KM kratkoročni obaveza, preduzeće ima 1601,31 KM novčanih sredstava</v>
      </c>
    </row>
    <row r="574" spans="1:51" x14ac:dyDescent="0.25">
      <c r="B574" s="118" t="str">
        <f>"i potraživanja, 31.12. prošle godine, za ovu namjenu imalo je "&amp;ROUND(AB570*100,2)&amp;" KM novčanih sredstava i potraživanja."</f>
        <v>i potraživanja, 31.12. prošle godine, za ovu namjenu imalo je 1926,6 KM novčanih sredstava i potraživanja.</v>
      </c>
    </row>
    <row r="575" spans="1:51" x14ac:dyDescent="0.25">
      <c r="B575" t="str">
        <f>"Ovaj pokazatelj je "&amp;AJ567&amp;" u odnosu na prošlu godinu za "&amp;ROUND(AO567,1)&amp;"%"</f>
        <v>Ovaj pokazatelj je SMANJEN u odnosu na prošlu godinu za 16,9%</v>
      </c>
    </row>
    <row r="578" spans="1:51" ht="12.75" customHeight="1" x14ac:dyDescent="0.25">
      <c r="A578" s="235" t="s">
        <v>145</v>
      </c>
      <c r="B578" s="235"/>
      <c r="C578" s="235"/>
      <c r="D578" s="235"/>
      <c r="E578" s="235"/>
      <c r="F578" s="235"/>
      <c r="G578" s="235"/>
      <c r="H578" s="235"/>
      <c r="I578" s="235"/>
      <c r="J578" s="235"/>
      <c r="K578" s="235"/>
      <c r="L578" s="235"/>
      <c r="M578" s="235"/>
      <c r="N578" s="118"/>
      <c r="O578" s="118" t="s">
        <v>146</v>
      </c>
      <c r="P578" s="118"/>
      <c r="Q578" s="118"/>
      <c r="R578" s="118"/>
      <c r="S578" s="118"/>
      <c r="T578" s="118"/>
      <c r="U578" s="118"/>
      <c r="V578" s="118"/>
      <c r="W578" s="118"/>
      <c r="X578" s="236" t="s">
        <v>131</v>
      </c>
      <c r="Y578" s="236"/>
      <c r="Z578" s="236"/>
      <c r="AA578" s="236"/>
      <c r="AB578" s="237"/>
      <c r="AC578" s="237"/>
      <c r="AD578" s="237"/>
      <c r="AE578" s="237"/>
      <c r="AF578" s="237"/>
      <c r="AG578" s="237"/>
      <c r="AH578" s="237"/>
      <c r="AI578" s="237"/>
    </row>
    <row r="579" spans="1:51" ht="14.25" customHeight="1" x14ac:dyDescent="0.25">
      <c r="A579" s="235"/>
      <c r="B579" s="235"/>
      <c r="C579" s="235"/>
      <c r="D579" s="235"/>
      <c r="E579" s="235"/>
      <c r="F579" s="235"/>
      <c r="G579" s="235"/>
      <c r="H579" s="235"/>
      <c r="I579" s="235"/>
      <c r="J579" s="235"/>
      <c r="K579" s="235"/>
      <c r="L579" s="235"/>
      <c r="M579" s="235"/>
      <c r="N579" s="238" t="s">
        <v>142</v>
      </c>
      <c r="O579" s="238"/>
      <c r="P579" s="238"/>
      <c r="Q579" s="238"/>
      <c r="R579" s="238"/>
      <c r="S579" s="238"/>
      <c r="T579" s="238"/>
      <c r="U579" s="238"/>
      <c r="V579" s="238"/>
      <c r="W579" s="238"/>
      <c r="X579" s="236"/>
      <c r="Y579" s="236"/>
      <c r="Z579" s="236"/>
      <c r="AA579" s="236"/>
      <c r="AB579" s="237"/>
      <c r="AC579" s="237"/>
      <c r="AD579" s="237"/>
      <c r="AE579" s="237"/>
      <c r="AF579" s="237"/>
      <c r="AG579" s="237"/>
      <c r="AH579" s="237"/>
      <c r="AI579" s="237"/>
    </row>
    <row r="580" spans="1:51" x14ac:dyDescent="0.25">
      <c r="AJ580" s="239"/>
      <c r="AK580" s="239"/>
      <c r="AL580" s="239"/>
      <c r="AM580" s="239"/>
      <c r="AN580" s="239"/>
      <c r="AO580" s="239"/>
      <c r="AP580" s="239"/>
      <c r="AQ580" s="239"/>
      <c r="AR580" s="239"/>
      <c r="AS580" s="239"/>
      <c r="AT580" s="239"/>
      <c r="AU580" s="239"/>
    </row>
    <row r="581" spans="1:51" ht="12.75" customHeight="1" x14ac:dyDescent="0.25">
      <c r="J581" s="236" t="str">
        <f>[1]UnosPod!U1&amp;" ="</f>
        <v>2011 =</v>
      </c>
      <c r="K581" s="236"/>
      <c r="L581" s="236"/>
      <c r="M581" s="236"/>
      <c r="N581" s="240">
        <f>R311</f>
        <v>1234858</v>
      </c>
      <c r="O581" s="240"/>
      <c r="P581" s="240"/>
      <c r="Q581" s="240"/>
      <c r="R581" s="240"/>
      <c r="S581" s="240"/>
      <c r="T581" s="240"/>
      <c r="U581" s="240"/>
      <c r="V581" s="240"/>
      <c r="W581" s="240"/>
      <c r="X581" s="236" t="s">
        <v>131</v>
      </c>
      <c r="Y581" s="236"/>
      <c r="Z581" s="236"/>
      <c r="AA581" s="236"/>
      <c r="AB581" s="241">
        <f>N581/N582</f>
        <v>16.903821932746013</v>
      </c>
      <c r="AC581" s="241"/>
      <c r="AD581" s="241"/>
      <c r="AE581" s="241"/>
      <c r="AF581" s="242"/>
      <c r="AG581" s="242"/>
      <c r="AH581" s="242"/>
      <c r="AI581" s="242"/>
      <c r="AJ581" s="243" t="str">
        <f>IF(AB581-AB584&gt;0,"POVEĆAN","SMANJEN")</f>
        <v>SMANJEN</v>
      </c>
      <c r="AK581" s="32"/>
      <c r="AL581" s="115"/>
      <c r="AM581" s="115"/>
      <c r="AN581" s="115"/>
      <c r="AO581" s="116">
        <f>ROUND(IF(AB581/AB584&gt;1,AB581/AB584*100-100,100-(AB581/AB584*100)),1)</f>
        <v>17.3</v>
      </c>
      <c r="AP581" s="116"/>
      <c r="AQ581" s="116"/>
      <c r="AR581" s="116"/>
      <c r="AS581" s="116"/>
      <c r="AT581" s="114" t="s">
        <v>33</v>
      </c>
      <c r="AU581" s="114"/>
      <c r="AY581" s="244"/>
    </row>
    <row r="582" spans="1:51" ht="12.75" customHeight="1" x14ac:dyDescent="0.25">
      <c r="J582" s="236"/>
      <c r="K582" s="236"/>
      <c r="L582" s="236"/>
      <c r="M582" s="236"/>
      <c r="N582" s="245">
        <f>R367+0.00001</f>
        <v>73052.000010000003</v>
      </c>
      <c r="O582" s="245"/>
      <c r="P582" s="245"/>
      <c r="Q582" s="245"/>
      <c r="R582" s="245"/>
      <c r="S582" s="245"/>
      <c r="T582" s="245"/>
      <c r="U582" s="245"/>
      <c r="V582" s="245"/>
      <c r="W582" s="245"/>
      <c r="X582" s="236"/>
      <c r="Y582" s="236"/>
      <c r="Z582" s="236"/>
      <c r="AA582" s="236"/>
      <c r="AB582" s="241"/>
      <c r="AC582" s="241"/>
      <c r="AD582" s="241"/>
      <c r="AE582" s="241"/>
      <c r="AF582" s="242"/>
      <c r="AG582" s="242"/>
      <c r="AH582" s="242"/>
      <c r="AI582" s="242"/>
    </row>
    <row r="584" spans="1:51" x14ac:dyDescent="0.25">
      <c r="J584" s="236" t="str">
        <f>[1]UnosPod!U1-1&amp;" ="</f>
        <v>2010 =</v>
      </c>
      <c r="K584" s="236"/>
      <c r="L584" s="236"/>
      <c r="M584" s="236"/>
      <c r="N584" s="240">
        <f>AD311</f>
        <v>1235776</v>
      </c>
      <c r="O584" s="240"/>
      <c r="P584" s="240"/>
      <c r="Q584" s="240"/>
      <c r="R584" s="240"/>
      <c r="S584" s="240"/>
      <c r="T584" s="240"/>
      <c r="U584" s="240"/>
      <c r="V584" s="240"/>
      <c r="W584" s="240"/>
      <c r="X584" s="236" t="s">
        <v>131</v>
      </c>
      <c r="Y584" s="236"/>
      <c r="Z584" s="236"/>
      <c r="AA584" s="236"/>
      <c r="AB584" s="241">
        <f>N584/N585</f>
        <v>20.436521189297569</v>
      </c>
      <c r="AC584" s="241"/>
      <c r="AD584" s="241"/>
      <c r="AE584" s="241"/>
    </row>
    <row r="585" spans="1:51" x14ac:dyDescent="0.25">
      <c r="J585" s="236"/>
      <c r="K585" s="236"/>
      <c r="L585" s="236"/>
      <c r="M585" s="236"/>
      <c r="N585" s="245">
        <f>AD367+0.00001</f>
        <v>60469.000010000003</v>
      </c>
      <c r="O585" s="245"/>
      <c r="P585" s="245"/>
      <c r="Q585" s="245"/>
      <c r="R585" s="245"/>
      <c r="S585" s="245"/>
      <c r="T585" s="245"/>
      <c r="U585" s="245"/>
      <c r="V585" s="245"/>
      <c r="W585" s="245"/>
      <c r="X585" s="236"/>
      <c r="Y585" s="236"/>
      <c r="Z585" s="236"/>
      <c r="AA585" s="236"/>
      <c r="AB585" s="241"/>
      <c r="AC585" s="241"/>
      <c r="AD585" s="241"/>
      <c r="AE585" s="241"/>
    </row>
    <row r="587" spans="1:51" x14ac:dyDescent="0.25">
      <c r="B587" s="118" t="str">
        <f>"Na dan "&amp;[1]UnosPod!M6&amp;[1]UnosPod!P6&amp;"g.,za plaćanje svakih 100 KM kratkoročnih obaveza, preduzeće je imalo "&amp;ROUND(AB581*100,2)&amp;" KM tekućih"</f>
        <v>Na dan 31.12.2011.g.,za plaćanje svakih 100 KM kratkoročnih obaveza, preduzeće je imalo 1690,38 KM tekućih</v>
      </c>
    </row>
    <row r="588" spans="1:51" x14ac:dyDescent="0.25">
      <c r="B588" s="118" t="str">
        <f>"sredstava, 31.12. prošle godine, za ovu namjenu imalo je "&amp;ROUND(AB584*100,2)&amp;" KM tekućih sredstava."</f>
        <v>sredstava, 31.12. prošle godine, za ovu namjenu imalo je 2043,65 KM tekućih sredstava.</v>
      </c>
    </row>
    <row r="589" spans="1:51" x14ac:dyDescent="0.25">
      <c r="B589" t="str">
        <f>"Ovaj pokazatelj je "&amp;AJ581&amp;" u odnosu na prošlu godinu za "&amp;ROUND(AO581,1)&amp;"%"</f>
        <v>Ovaj pokazatelj je SMANJEN u odnosu na prošlu godinu za 17,3%</v>
      </c>
    </row>
    <row r="592" spans="1:51" ht="12.75" customHeight="1" x14ac:dyDescent="0.25">
      <c r="A592" s="235" t="s">
        <v>147</v>
      </c>
      <c r="B592" s="235"/>
      <c r="C592" s="235"/>
      <c r="D592" s="235"/>
      <c r="E592" s="235"/>
      <c r="F592" s="235"/>
      <c r="G592" s="235"/>
      <c r="H592" s="235"/>
      <c r="I592" s="235"/>
      <c r="J592" s="235"/>
      <c r="K592" s="235"/>
      <c r="L592" s="235"/>
      <c r="M592" s="235"/>
      <c r="N592" s="118"/>
      <c r="O592" s="118"/>
      <c r="P592" s="118" t="s">
        <v>148</v>
      </c>
      <c r="Q592" s="118"/>
      <c r="R592" s="118"/>
      <c r="S592" s="118"/>
      <c r="T592" s="118"/>
      <c r="U592" s="118"/>
      <c r="V592" s="118"/>
      <c r="W592" s="118"/>
      <c r="X592" s="118"/>
      <c r="Y592" s="118"/>
      <c r="Z592" s="236" t="s">
        <v>131</v>
      </c>
      <c r="AA592" s="236"/>
      <c r="AB592" s="236"/>
      <c r="AC592" s="236"/>
      <c r="AD592" s="237"/>
      <c r="AE592" s="237"/>
      <c r="AF592" s="237"/>
      <c r="AG592" s="237"/>
      <c r="AH592" s="237"/>
      <c r="AI592" s="237"/>
    </row>
    <row r="593" spans="1:51" ht="14.25" customHeight="1" x14ac:dyDescent="0.25">
      <c r="A593" s="235"/>
      <c r="B593" s="235"/>
      <c r="C593" s="235"/>
      <c r="D593" s="235"/>
      <c r="E593" s="235"/>
      <c r="F593" s="235"/>
      <c r="G593" s="235"/>
      <c r="H593" s="235"/>
      <c r="I593" s="235"/>
      <c r="J593" s="235"/>
      <c r="K593" s="235"/>
      <c r="L593" s="235"/>
      <c r="M593" s="235"/>
      <c r="N593" s="238" t="s">
        <v>149</v>
      </c>
      <c r="O593" s="238"/>
      <c r="P593" s="238"/>
      <c r="Q593" s="238"/>
      <c r="R593" s="238"/>
      <c r="S593" s="238"/>
      <c r="T593" s="238"/>
      <c r="U593" s="238"/>
      <c r="V593" s="238"/>
      <c r="W593" s="238"/>
      <c r="X593" s="238"/>
      <c r="Y593" s="238"/>
      <c r="Z593" s="236"/>
      <c r="AA593" s="236"/>
      <c r="AB593" s="236"/>
      <c r="AC593" s="236"/>
      <c r="AD593" s="237"/>
      <c r="AE593" s="237"/>
      <c r="AF593" s="237"/>
      <c r="AG593" s="237"/>
      <c r="AH593" s="237"/>
      <c r="AI593" s="237"/>
    </row>
    <row r="594" spans="1:51" x14ac:dyDescent="0.25">
      <c r="AJ594" s="239"/>
      <c r="AK594" s="239"/>
      <c r="AL594" s="239"/>
      <c r="AM594" s="239"/>
      <c r="AN594" s="239"/>
      <c r="AO594" s="239"/>
      <c r="AP594" s="239"/>
      <c r="AQ594" s="239"/>
      <c r="AR594" s="239"/>
      <c r="AS594" s="239"/>
      <c r="AT594" s="239"/>
      <c r="AU594" s="239"/>
    </row>
    <row r="595" spans="1:51" ht="12.75" customHeight="1" x14ac:dyDescent="0.25">
      <c r="J595" s="236" t="str">
        <f>[1]UnosPod!U1&amp;" ="</f>
        <v>2011 =</v>
      </c>
      <c r="K595" s="236"/>
      <c r="L595" s="236"/>
      <c r="M595" s="236"/>
      <c r="N595" s="240">
        <f>R306</f>
        <v>1340752</v>
      </c>
      <c r="O595" s="240"/>
      <c r="P595" s="240"/>
      <c r="Q595" s="240"/>
      <c r="R595" s="240"/>
      <c r="S595" s="240"/>
      <c r="T595" s="240"/>
      <c r="U595" s="240"/>
      <c r="V595" s="240"/>
      <c r="W595" s="240"/>
      <c r="X595" s="236" t="s">
        <v>131</v>
      </c>
      <c r="Y595" s="236"/>
      <c r="Z595" s="236"/>
      <c r="AA595" s="236"/>
      <c r="AB595" s="241">
        <f>N595/N596</f>
        <v>0.53575261791920203</v>
      </c>
      <c r="AC595" s="241"/>
      <c r="AD595" s="241"/>
      <c r="AE595" s="241"/>
      <c r="AF595" s="242"/>
      <c r="AG595" s="242"/>
      <c r="AH595" s="242"/>
      <c r="AI595" s="242"/>
      <c r="AJ595" s="243" t="str">
        <f>IF(AB595-AB598&gt;0,"POVEĆAN","SMANJEN")</f>
        <v>POVEĆAN</v>
      </c>
      <c r="AK595" s="114"/>
      <c r="AL595" s="115"/>
      <c r="AM595" s="115"/>
      <c r="AN595" s="115"/>
      <c r="AO595" s="116">
        <f>ROUND(IF(AB595/AB598&gt;1,AB595/AB598*100-100,100-(AB595/AB598*100)),1)</f>
        <v>15.3</v>
      </c>
      <c r="AP595" s="116"/>
      <c r="AQ595" s="116"/>
      <c r="AR595" s="116"/>
      <c r="AS595" s="116"/>
      <c r="AT595" s="114" t="s">
        <v>33</v>
      </c>
      <c r="AU595" s="114"/>
      <c r="AY595" s="244"/>
    </row>
    <row r="596" spans="1:51" ht="12.75" customHeight="1" x14ac:dyDescent="0.25">
      <c r="J596" s="236"/>
      <c r="K596" s="236"/>
      <c r="L596" s="236"/>
      <c r="M596" s="236"/>
      <c r="N596" s="245">
        <f>R364+R366+0.00001</f>
        <v>2502558.0000100001</v>
      </c>
      <c r="O596" s="245"/>
      <c r="P596" s="245"/>
      <c r="Q596" s="245"/>
      <c r="R596" s="245"/>
      <c r="S596" s="245"/>
      <c r="T596" s="245"/>
      <c r="U596" s="245"/>
      <c r="V596" s="245"/>
      <c r="W596" s="245"/>
      <c r="X596" s="236"/>
      <c r="Y596" s="236"/>
      <c r="Z596" s="236"/>
      <c r="AA596" s="236"/>
      <c r="AB596" s="241"/>
      <c r="AC596" s="241"/>
      <c r="AD596" s="241"/>
      <c r="AE596" s="241"/>
      <c r="AF596" s="242"/>
      <c r="AG596" s="242"/>
      <c r="AH596" s="242"/>
      <c r="AI596" s="242"/>
    </row>
    <row r="598" spans="1:51" x14ac:dyDescent="0.25">
      <c r="J598" s="236" t="str">
        <f>[1]UnosPod!U1-1&amp;" ="</f>
        <v>2010 =</v>
      </c>
      <c r="K598" s="236"/>
      <c r="L598" s="236"/>
      <c r="M598" s="236"/>
      <c r="N598" s="240">
        <f>AD306</f>
        <v>1019981</v>
      </c>
      <c r="O598" s="240"/>
      <c r="P598" s="240"/>
      <c r="Q598" s="240"/>
      <c r="R598" s="240"/>
      <c r="S598" s="240"/>
      <c r="T598" s="240"/>
      <c r="U598" s="240"/>
      <c r="V598" s="240"/>
      <c r="W598" s="240"/>
      <c r="X598" s="236" t="s">
        <v>131</v>
      </c>
      <c r="Y598" s="236"/>
      <c r="Z598" s="236"/>
      <c r="AA598" s="236"/>
      <c r="AB598" s="241">
        <f>N598/N599</f>
        <v>0.46462286497240246</v>
      </c>
      <c r="AC598" s="241"/>
      <c r="AD598" s="241"/>
      <c r="AE598" s="241"/>
    </row>
    <row r="599" spans="1:51" x14ac:dyDescent="0.25">
      <c r="J599" s="236"/>
      <c r="K599" s="236"/>
      <c r="L599" s="236"/>
      <c r="M599" s="236"/>
      <c r="N599" s="245">
        <f>AD364+AD366+0.000001</f>
        <v>2195288.0000009998</v>
      </c>
      <c r="O599" s="245"/>
      <c r="P599" s="245"/>
      <c r="Q599" s="245"/>
      <c r="R599" s="245"/>
      <c r="S599" s="245"/>
      <c r="T599" s="245"/>
      <c r="U599" s="245"/>
      <c r="V599" s="245"/>
      <c r="W599" s="245"/>
      <c r="X599" s="236"/>
      <c r="Y599" s="236"/>
      <c r="Z599" s="236"/>
      <c r="AA599" s="236"/>
      <c r="AB599" s="241"/>
      <c r="AC599" s="241"/>
      <c r="AD599" s="241"/>
      <c r="AE599" s="241"/>
    </row>
    <row r="601" spans="1:51" x14ac:dyDescent="0.25">
      <c r="B601" s="118" t="str">
        <f>"Na dan "&amp;[1]UnosPod!M6&amp;[1]UnosPod!P6&amp;"g. preduzeće je sa "&amp;ROUND(AB595*100,2)&amp;" KM vlasničkog kapitala i dugoročnih obaveza finansiralo svakih"</f>
        <v>Na dan 31.12.2011.g. preduzeće je sa 53,58 KM vlasničkog kapitala i dugoročnih obaveza finansiralo svakih</v>
      </c>
    </row>
    <row r="602" spans="1:51" x14ac:dyDescent="0.25">
      <c r="B602" s="118" t="str">
        <f>"100 KM stalnih sredstava (dugoročne umovine), 31.12. prošle godine, za ovu namjenu imalo je "&amp;ROUND(AB598*100,2)&amp;" KM."</f>
        <v>100 KM stalnih sredstava (dugoročne umovine), 31.12. prošle godine, za ovu namjenu imalo je 46,46 KM.</v>
      </c>
    </row>
    <row r="603" spans="1:51" x14ac:dyDescent="0.25">
      <c r="B603" t="str">
        <f>"Ovaj pokazatelj je "&amp;AJ595&amp;" u odnosu na prošlu godinu za "&amp;ROUND(AO595,1)&amp;"%"</f>
        <v>Ovaj pokazatelj je POVEĆAN u odnosu na prošlu godinu za 15,3%</v>
      </c>
    </row>
    <row r="615" spans="1:51" x14ac:dyDescent="0.25">
      <c r="B615" s="234" t="s">
        <v>150</v>
      </c>
    </row>
    <row r="617" spans="1:51" ht="12.75" customHeight="1" x14ac:dyDescent="0.25">
      <c r="A617" s="235" t="s">
        <v>151</v>
      </c>
      <c r="B617" s="235"/>
      <c r="C617" s="235"/>
      <c r="D617" s="235"/>
      <c r="E617" s="235"/>
      <c r="F617" s="235"/>
      <c r="G617" s="235"/>
      <c r="H617" s="235"/>
      <c r="I617" s="235"/>
      <c r="J617" s="235"/>
      <c r="K617" s="235"/>
      <c r="L617" s="235"/>
      <c r="M617" s="235"/>
      <c r="N617" s="118"/>
      <c r="O617" s="118" t="s">
        <v>152</v>
      </c>
      <c r="P617" s="118"/>
      <c r="Q617" s="118"/>
      <c r="R617" s="118"/>
      <c r="S617" s="118"/>
      <c r="T617" s="118"/>
      <c r="U617" s="118"/>
      <c r="V617" s="118"/>
      <c r="W617" s="118"/>
      <c r="X617" s="236" t="s">
        <v>131</v>
      </c>
      <c r="Y617" s="236"/>
      <c r="Z617" s="236"/>
      <c r="AA617" s="236"/>
      <c r="AB617" s="237"/>
      <c r="AC617" s="237"/>
      <c r="AD617" s="237"/>
      <c r="AE617" s="237"/>
      <c r="AF617" s="237"/>
      <c r="AG617" s="237"/>
      <c r="AH617" s="237"/>
      <c r="AI617" s="237"/>
    </row>
    <row r="618" spans="1:51" ht="14.25" customHeight="1" x14ac:dyDescent="0.25">
      <c r="A618" s="235"/>
      <c r="B618" s="235"/>
      <c r="C618" s="235"/>
      <c r="D618" s="235"/>
      <c r="E618" s="235"/>
      <c r="F618" s="235"/>
      <c r="G618" s="235"/>
      <c r="H618" s="235"/>
      <c r="I618" s="235"/>
      <c r="J618" s="235"/>
      <c r="K618" s="235"/>
      <c r="L618" s="235"/>
      <c r="M618" s="235"/>
      <c r="N618" s="238"/>
      <c r="O618" s="238" t="s">
        <v>153</v>
      </c>
      <c r="P618" s="238"/>
      <c r="Q618" s="238"/>
      <c r="R618" s="238"/>
      <c r="S618" s="238"/>
      <c r="T618" s="238"/>
      <c r="U618" s="238"/>
      <c r="V618" s="238"/>
      <c r="W618" s="238"/>
      <c r="X618" s="236"/>
      <c r="Y618" s="236"/>
      <c r="Z618" s="236"/>
      <c r="AA618" s="236"/>
      <c r="AB618" s="237"/>
      <c r="AC618" s="237"/>
      <c r="AD618" s="237"/>
      <c r="AE618" s="237"/>
      <c r="AF618" s="237"/>
      <c r="AG618" s="237"/>
      <c r="AH618" s="237"/>
      <c r="AI618" s="237"/>
    </row>
    <row r="619" spans="1:51" x14ac:dyDescent="0.25">
      <c r="AJ619" s="239"/>
      <c r="AK619" s="239"/>
      <c r="AL619" s="239"/>
      <c r="AM619" s="239"/>
      <c r="AN619" s="239"/>
      <c r="AO619" s="239"/>
      <c r="AP619" s="239"/>
      <c r="AQ619" s="239"/>
      <c r="AR619" s="239"/>
      <c r="AS619" s="239"/>
      <c r="AT619" s="239"/>
      <c r="AU619" s="239"/>
    </row>
    <row r="620" spans="1:51" ht="12.75" customHeight="1" x14ac:dyDescent="0.25">
      <c r="J620" s="236" t="str">
        <f>[1]UnosPod!U1&amp;" ="</f>
        <v>2011 =</v>
      </c>
      <c r="K620" s="236"/>
      <c r="L620" s="236"/>
      <c r="M620" s="236"/>
      <c r="N620" s="240">
        <f>R365</f>
        <v>73052</v>
      </c>
      <c r="O620" s="240"/>
      <c r="P620" s="240"/>
      <c r="Q620" s="240"/>
      <c r="R620" s="240"/>
      <c r="S620" s="240"/>
      <c r="T620" s="240"/>
      <c r="U620" s="240"/>
      <c r="V620" s="240"/>
      <c r="W620" s="240"/>
      <c r="X620" s="236" t="s">
        <v>131</v>
      </c>
      <c r="Y620" s="236"/>
      <c r="Z620" s="236"/>
      <c r="AA620" s="236"/>
      <c r="AB620" s="241">
        <f>N620/N621</f>
        <v>2.8362989738353245E-2</v>
      </c>
      <c r="AC620" s="241"/>
      <c r="AD620" s="241"/>
      <c r="AE620" s="241"/>
      <c r="AF620" s="242"/>
      <c r="AG620" s="242"/>
      <c r="AH620" s="242"/>
      <c r="AI620" s="242"/>
      <c r="AJ620" s="243" t="str">
        <f>IF(AB620-AB623&gt;0,"POVEĆAN","SMANJEN")</f>
        <v>SMANJEN</v>
      </c>
      <c r="AK620" s="114"/>
      <c r="AL620" s="115"/>
      <c r="AM620" s="115"/>
      <c r="AN620" s="115"/>
      <c r="AO620" s="116">
        <f>ROUND(IF(AB620/AB623&gt;1,AB620/AB623*100-100,100-(AB620/AB623*100)),1)</f>
        <v>18.8</v>
      </c>
      <c r="AP620" s="116"/>
      <c r="AQ620" s="116"/>
      <c r="AR620" s="116"/>
      <c r="AS620" s="116"/>
      <c r="AT620" s="114" t="s">
        <v>33</v>
      </c>
      <c r="AU620" s="114"/>
      <c r="AY620" s="244"/>
    </row>
    <row r="621" spans="1:51" ht="12.75" customHeight="1" x14ac:dyDescent="0.25">
      <c r="J621" s="236"/>
      <c r="K621" s="236"/>
      <c r="L621" s="236"/>
      <c r="M621" s="236"/>
      <c r="N621" s="245">
        <f>R319-R318</f>
        <v>2575610</v>
      </c>
      <c r="O621" s="245"/>
      <c r="P621" s="245"/>
      <c r="Q621" s="245"/>
      <c r="R621" s="245"/>
      <c r="S621" s="245"/>
      <c r="T621" s="245"/>
      <c r="U621" s="245"/>
      <c r="V621" s="245"/>
      <c r="W621" s="245"/>
      <c r="X621" s="236"/>
      <c r="Y621" s="236"/>
      <c r="Z621" s="236"/>
      <c r="AA621" s="236"/>
      <c r="AB621" s="241"/>
      <c r="AC621" s="241"/>
      <c r="AD621" s="241"/>
      <c r="AE621" s="241"/>
      <c r="AF621" s="242"/>
      <c r="AG621" s="242"/>
      <c r="AH621" s="242"/>
      <c r="AI621" s="242"/>
      <c r="AJ621" s="239"/>
      <c r="AK621" s="239"/>
      <c r="AL621" s="239"/>
      <c r="AM621" s="239"/>
      <c r="AN621" s="239"/>
      <c r="AO621" s="246"/>
      <c r="AP621" s="246"/>
      <c r="AQ621" s="246"/>
      <c r="AR621" s="246"/>
      <c r="AS621" s="246"/>
      <c r="AT621" s="239"/>
      <c r="AU621" s="239"/>
    </row>
    <row r="623" spans="1:51" x14ac:dyDescent="0.25">
      <c r="J623" s="236" t="str">
        <f>[1]UnosPod!U1-1&amp;" ="</f>
        <v>2010 =</v>
      </c>
      <c r="K623" s="236"/>
      <c r="L623" s="236"/>
      <c r="M623" s="236"/>
      <c r="N623" s="240">
        <f>AD365</f>
        <v>78834</v>
      </c>
      <c r="O623" s="240"/>
      <c r="P623" s="240"/>
      <c r="Q623" s="240"/>
      <c r="R623" s="240"/>
      <c r="S623" s="240"/>
      <c r="T623" s="240"/>
      <c r="U623" s="240"/>
      <c r="V623" s="240"/>
      <c r="W623" s="240"/>
      <c r="X623" s="236" t="s">
        <v>131</v>
      </c>
      <c r="Y623" s="236"/>
      <c r="Z623" s="236"/>
      <c r="AA623" s="236"/>
      <c r="AB623" s="241">
        <f>N623/N624</f>
        <v>3.4947913272573246E-2</v>
      </c>
      <c r="AC623" s="241"/>
      <c r="AD623" s="241"/>
      <c r="AE623" s="241"/>
    </row>
    <row r="624" spans="1:51" x14ac:dyDescent="0.25">
      <c r="J624" s="236"/>
      <c r="K624" s="236"/>
      <c r="L624" s="236"/>
      <c r="M624" s="236"/>
      <c r="N624" s="245">
        <f>AD319-AD318</f>
        <v>2255757</v>
      </c>
      <c r="O624" s="245"/>
      <c r="P624" s="245"/>
      <c r="Q624" s="245"/>
      <c r="R624" s="245"/>
      <c r="S624" s="245"/>
      <c r="T624" s="245"/>
      <c r="U624" s="245"/>
      <c r="V624" s="245"/>
      <c r="W624" s="245"/>
      <c r="X624" s="236"/>
      <c r="Y624" s="236"/>
      <c r="Z624" s="236"/>
      <c r="AA624" s="236"/>
      <c r="AB624" s="241"/>
      <c r="AC624" s="241"/>
      <c r="AD624" s="241"/>
      <c r="AE624" s="241"/>
    </row>
    <row r="626" spans="1:51" x14ac:dyDescent="0.25">
      <c r="B626" s="118" t="str">
        <f>"Na dan "&amp;[1]UnosPod!M6&amp;[1]UnosPod!P6&amp;"godine, ukupna imovina finansirana je iz tuđih sredstava sa "&amp;ROUND(AB620*100,2)&amp;"% ili sa "&amp;N620&amp;" KM."</f>
        <v>Na dan 31.12.2011.godine, ukupna imovina finansirana je iz tuđih sredstava sa 2,84% ili sa 73052 KM.</v>
      </c>
    </row>
    <row r="627" spans="1:51" x14ac:dyDescent="0.25">
      <c r="B627" s="118" t="str">
        <f>"31.12. prošle godine, zaduženost je bila "&amp;ROUND(AB623*100,2)&amp;"%."</f>
        <v>31.12. prošle godine, zaduženost je bila 3,49%.</v>
      </c>
    </row>
    <row r="628" spans="1:51" x14ac:dyDescent="0.25">
      <c r="B628" t="str">
        <f>"Ovaj pokazatelj je "&amp;AJ620&amp;" u odnosu na prošlu godinu za "&amp;ROUND(AO620,1)&amp;"%"</f>
        <v>Ovaj pokazatelj je SMANJEN u odnosu na prošlu godinu za 18,8%</v>
      </c>
    </row>
    <row r="631" spans="1:51" ht="12.75" customHeight="1" x14ac:dyDescent="0.25">
      <c r="A631" s="235" t="s">
        <v>154</v>
      </c>
      <c r="B631" s="235"/>
      <c r="C631" s="235"/>
      <c r="D631" s="235"/>
      <c r="E631" s="235"/>
      <c r="F631" s="235"/>
      <c r="G631" s="235"/>
      <c r="H631" s="235"/>
      <c r="I631" s="235"/>
      <c r="J631" s="235"/>
      <c r="K631" s="235"/>
      <c r="L631" s="235"/>
      <c r="M631" s="235"/>
      <c r="N631" s="118"/>
      <c r="O631" s="118" t="s">
        <v>155</v>
      </c>
      <c r="P631" s="118"/>
      <c r="Q631" s="118"/>
      <c r="R631" s="118"/>
      <c r="S631" s="118"/>
      <c r="T631" s="118"/>
      <c r="U631" s="118"/>
      <c r="V631" s="118"/>
      <c r="W631" s="118"/>
      <c r="X631" s="236" t="s">
        <v>131</v>
      </c>
      <c r="Y631" s="236"/>
      <c r="Z631" s="236"/>
      <c r="AA631" s="236"/>
      <c r="AB631" s="237"/>
      <c r="AC631" s="237"/>
      <c r="AD631" s="237"/>
      <c r="AE631" s="237"/>
      <c r="AF631" s="237"/>
      <c r="AG631" s="237"/>
      <c r="AH631" s="237"/>
      <c r="AI631" s="237"/>
    </row>
    <row r="632" spans="1:51" ht="14.25" customHeight="1" x14ac:dyDescent="0.25">
      <c r="A632" s="235"/>
      <c r="B632" s="235"/>
      <c r="C632" s="235"/>
      <c r="D632" s="235"/>
      <c r="E632" s="235"/>
      <c r="F632" s="235"/>
      <c r="G632" s="235"/>
      <c r="H632" s="235"/>
      <c r="I632" s="235"/>
      <c r="J632" s="235"/>
      <c r="K632" s="235"/>
      <c r="L632" s="235"/>
      <c r="M632" s="235"/>
      <c r="N632" s="238"/>
      <c r="O632" s="238" t="s">
        <v>153</v>
      </c>
      <c r="P632" s="238"/>
      <c r="Q632" s="238"/>
      <c r="R632" s="238"/>
      <c r="S632" s="238"/>
      <c r="T632" s="238"/>
      <c r="U632" s="238"/>
      <c r="V632" s="238"/>
      <c r="W632" s="238"/>
      <c r="X632" s="236"/>
      <c r="Y632" s="236"/>
      <c r="Z632" s="236"/>
      <c r="AA632" s="236"/>
      <c r="AB632" s="237"/>
      <c r="AC632" s="237"/>
      <c r="AD632" s="237"/>
      <c r="AE632" s="237"/>
      <c r="AF632" s="237"/>
      <c r="AG632" s="237"/>
      <c r="AH632" s="237"/>
      <c r="AI632" s="237"/>
    </row>
    <row r="633" spans="1:51" x14ac:dyDescent="0.25">
      <c r="AJ633" s="239"/>
      <c r="AK633" s="239"/>
      <c r="AL633" s="239"/>
      <c r="AM633" s="239"/>
      <c r="AN633" s="239"/>
      <c r="AO633" s="239"/>
      <c r="AP633" s="239"/>
      <c r="AQ633" s="239"/>
      <c r="AR633" s="239"/>
      <c r="AS633" s="239"/>
      <c r="AT633" s="239"/>
      <c r="AU633" s="239"/>
    </row>
    <row r="634" spans="1:51" ht="12.75" customHeight="1" x14ac:dyDescent="0.25">
      <c r="J634" s="236" t="str">
        <f>[1]UnosPod!U1&amp;" ="</f>
        <v>2011 =</v>
      </c>
      <c r="K634" s="236"/>
      <c r="L634" s="236"/>
      <c r="M634" s="236"/>
      <c r="N634" s="240">
        <f>R364</f>
        <v>2502558</v>
      </c>
      <c r="O634" s="240"/>
      <c r="P634" s="240"/>
      <c r="Q634" s="240"/>
      <c r="R634" s="240"/>
      <c r="S634" s="240"/>
      <c r="T634" s="240"/>
      <c r="U634" s="240"/>
      <c r="V634" s="240"/>
      <c r="W634" s="240"/>
      <c r="X634" s="236" t="s">
        <v>131</v>
      </c>
      <c r="Y634" s="236"/>
      <c r="Z634" s="236"/>
      <c r="AA634" s="236"/>
      <c r="AB634" s="241">
        <f>N634/N635</f>
        <v>0.97163701026164673</v>
      </c>
      <c r="AC634" s="241"/>
      <c r="AD634" s="241"/>
      <c r="AE634" s="241"/>
      <c r="AF634" s="242"/>
      <c r="AG634" s="242"/>
      <c r="AH634" s="242"/>
      <c r="AI634" s="242"/>
      <c r="AJ634" s="243" t="str">
        <f>IF(AB634-AB637&gt;0,"POVEĆAN","SMANJEN")</f>
        <v>POVEĆAN</v>
      </c>
      <c r="AK634" s="114"/>
      <c r="AL634" s="115"/>
      <c r="AM634" s="115"/>
      <c r="AN634" s="115"/>
      <c r="AO634" s="116">
        <f>ROUND(IF(AB634/AB637&gt;1,AB634/AB637*100-100,100-(AB634/AB637*100)),1)</f>
        <v>0.7</v>
      </c>
      <c r="AP634" s="116"/>
      <c r="AQ634" s="116"/>
      <c r="AR634" s="116"/>
      <c r="AS634" s="116"/>
      <c r="AT634" s="114" t="s">
        <v>33</v>
      </c>
      <c r="AU634" s="114"/>
      <c r="AY634" s="244"/>
    </row>
    <row r="635" spans="1:51" ht="12.75" customHeight="1" x14ac:dyDescent="0.25">
      <c r="J635" s="236"/>
      <c r="K635" s="236"/>
      <c r="L635" s="236"/>
      <c r="M635" s="236"/>
      <c r="N635" s="245">
        <f>R319-R318</f>
        <v>2575610</v>
      </c>
      <c r="O635" s="245"/>
      <c r="P635" s="245"/>
      <c r="Q635" s="245"/>
      <c r="R635" s="245"/>
      <c r="S635" s="245"/>
      <c r="T635" s="245"/>
      <c r="U635" s="245"/>
      <c r="V635" s="245"/>
      <c r="W635" s="245"/>
      <c r="X635" s="236"/>
      <c r="Y635" s="236"/>
      <c r="Z635" s="236"/>
      <c r="AA635" s="236"/>
      <c r="AB635" s="241"/>
      <c r="AC635" s="241"/>
      <c r="AD635" s="241"/>
      <c r="AE635" s="241"/>
      <c r="AF635" s="242"/>
      <c r="AG635" s="242"/>
      <c r="AH635" s="242"/>
      <c r="AI635" s="242"/>
      <c r="AJ635" s="239"/>
      <c r="AK635" s="239"/>
      <c r="AL635" s="239"/>
      <c r="AM635" s="239"/>
      <c r="AN635" s="239"/>
      <c r="AO635" s="246"/>
      <c r="AP635" s="246"/>
      <c r="AQ635" s="246"/>
      <c r="AR635" s="246"/>
      <c r="AS635" s="246"/>
      <c r="AT635" s="239"/>
      <c r="AU635" s="239"/>
    </row>
    <row r="637" spans="1:51" x14ac:dyDescent="0.25">
      <c r="J637" s="236" t="str">
        <f>[1]UnosPod!U1-1&amp;" ="</f>
        <v>2010 =</v>
      </c>
      <c r="K637" s="236"/>
      <c r="L637" s="236"/>
      <c r="M637" s="236"/>
      <c r="N637" s="240">
        <f>AD364</f>
        <v>2176923</v>
      </c>
      <c r="O637" s="240"/>
      <c r="P637" s="240"/>
      <c r="Q637" s="240"/>
      <c r="R637" s="240"/>
      <c r="S637" s="240"/>
      <c r="T637" s="240"/>
      <c r="U637" s="240"/>
      <c r="V637" s="240"/>
      <c r="W637" s="240"/>
      <c r="X637" s="236" t="s">
        <v>131</v>
      </c>
      <c r="Y637" s="236"/>
      <c r="Z637" s="236"/>
      <c r="AA637" s="236"/>
      <c r="AB637" s="241">
        <f>N637/N638</f>
        <v>0.96505208672742671</v>
      </c>
      <c r="AC637" s="241"/>
      <c r="AD637" s="241"/>
      <c r="AE637" s="241"/>
    </row>
    <row r="638" spans="1:51" x14ac:dyDescent="0.25">
      <c r="J638" s="236"/>
      <c r="K638" s="236"/>
      <c r="L638" s="236"/>
      <c r="M638" s="236"/>
      <c r="N638" s="245">
        <f>AD319-AD318</f>
        <v>2255757</v>
      </c>
      <c r="O638" s="245"/>
      <c r="P638" s="245"/>
      <c r="Q638" s="245"/>
      <c r="R638" s="245"/>
      <c r="S638" s="245"/>
      <c r="T638" s="245"/>
      <c r="U638" s="245"/>
      <c r="V638" s="245"/>
      <c r="W638" s="245"/>
      <c r="X638" s="236"/>
      <c r="Y638" s="236"/>
      <c r="Z638" s="236"/>
      <c r="AA638" s="236"/>
      <c r="AB638" s="241"/>
      <c r="AC638" s="241"/>
      <c r="AD638" s="241"/>
      <c r="AE638" s="241"/>
    </row>
    <row r="640" spans="1:51" x14ac:dyDescent="0.25">
      <c r="B640" s="118" t="str">
        <f>"Na dan "&amp;[1]UnosPod!M6&amp;[1]UnosPod!P6&amp;"godine, ukupna imovina finansirana je iz vlastitih sredstava sa "&amp;ROUND(AB634*100,2)&amp;"% ili sa "&amp;N634&amp;" KM."</f>
        <v>Na dan 31.12.2011.godine, ukupna imovina finansirana je iz vlastitih sredstava sa 97,16% ili sa 2502558 KM.</v>
      </c>
    </row>
    <row r="641" spans="2:2" x14ac:dyDescent="0.25">
      <c r="B641" s="118" t="str">
        <f>"31.12. prošle godine, vlastito finansiranje je bila "&amp;ROUND(AB637*100,2)&amp;"%."</f>
        <v>31.12. prošle godine, vlastito finansiranje je bila 96,51%.</v>
      </c>
    </row>
    <row r="642" spans="2:2" x14ac:dyDescent="0.25">
      <c r="B642" t="str">
        <f>"Ovaj pokazatelj je "&amp;AJ634&amp;" u odnosu na prošlu godinu za "&amp;ROUND(AO634,1)&amp;"%"</f>
        <v>Ovaj pokazatelj je POVEĆAN u odnosu na prošlu godinu za 0,7%</v>
      </c>
    </row>
    <row r="646" spans="2:2" x14ac:dyDescent="0.25">
      <c r="B646" t="s">
        <v>156</v>
      </c>
    </row>
  </sheetData>
  <mergeCells count="483">
    <mergeCell ref="J637:M638"/>
    <mergeCell ref="N637:W637"/>
    <mergeCell ref="X637:AA638"/>
    <mergeCell ref="AB637:AE638"/>
    <mergeCell ref="N638:W638"/>
    <mergeCell ref="J634:M635"/>
    <mergeCell ref="N634:W634"/>
    <mergeCell ref="X634:AA635"/>
    <mergeCell ref="AB634:AE635"/>
    <mergeCell ref="AO634:AS634"/>
    <mergeCell ref="N635:W635"/>
    <mergeCell ref="J623:M624"/>
    <mergeCell ref="N623:W623"/>
    <mergeCell ref="X623:AA624"/>
    <mergeCell ref="AB623:AE624"/>
    <mergeCell ref="N624:W624"/>
    <mergeCell ref="A631:M632"/>
    <mergeCell ref="X631:AA632"/>
    <mergeCell ref="J620:M621"/>
    <mergeCell ref="N620:W620"/>
    <mergeCell ref="X620:AA621"/>
    <mergeCell ref="AB620:AE621"/>
    <mergeCell ref="AO620:AS620"/>
    <mergeCell ref="N621:W621"/>
    <mergeCell ref="J598:M599"/>
    <mergeCell ref="N598:W598"/>
    <mergeCell ref="X598:AA599"/>
    <mergeCell ref="AB598:AE599"/>
    <mergeCell ref="N599:W599"/>
    <mergeCell ref="A617:M618"/>
    <mergeCell ref="X617:AA618"/>
    <mergeCell ref="J595:M596"/>
    <mergeCell ref="N595:W595"/>
    <mergeCell ref="X595:AA596"/>
    <mergeCell ref="AB595:AE596"/>
    <mergeCell ref="AO595:AS595"/>
    <mergeCell ref="N596:W596"/>
    <mergeCell ref="J584:M585"/>
    <mergeCell ref="N584:W584"/>
    <mergeCell ref="X584:AA585"/>
    <mergeCell ref="AB584:AE585"/>
    <mergeCell ref="N585:W585"/>
    <mergeCell ref="A592:M593"/>
    <mergeCell ref="Z592:AC593"/>
    <mergeCell ref="J581:M582"/>
    <mergeCell ref="N581:W581"/>
    <mergeCell ref="X581:AA582"/>
    <mergeCell ref="AB581:AE582"/>
    <mergeCell ref="AO581:AS581"/>
    <mergeCell ref="N582:W582"/>
    <mergeCell ref="J570:M571"/>
    <mergeCell ref="N570:W570"/>
    <mergeCell ref="X570:AA571"/>
    <mergeCell ref="AB570:AE571"/>
    <mergeCell ref="N571:W571"/>
    <mergeCell ref="A578:M579"/>
    <mergeCell ref="X578:AA579"/>
    <mergeCell ref="J567:M568"/>
    <mergeCell ref="N567:W567"/>
    <mergeCell ref="X567:AA568"/>
    <mergeCell ref="AB567:AE568"/>
    <mergeCell ref="AO567:AS567"/>
    <mergeCell ref="N568:W568"/>
    <mergeCell ref="J556:M557"/>
    <mergeCell ref="N556:W556"/>
    <mergeCell ref="X556:AA557"/>
    <mergeCell ref="AB556:AE557"/>
    <mergeCell ref="N557:W557"/>
    <mergeCell ref="A564:M565"/>
    <mergeCell ref="X564:AA565"/>
    <mergeCell ref="J553:M554"/>
    <mergeCell ref="N553:W553"/>
    <mergeCell ref="X553:AA554"/>
    <mergeCell ref="AB553:AE554"/>
    <mergeCell ref="AO553:AS553"/>
    <mergeCell ref="N554:W554"/>
    <mergeCell ref="J536:M537"/>
    <mergeCell ref="N536:W536"/>
    <mergeCell ref="X536:AA537"/>
    <mergeCell ref="AB536:AE537"/>
    <mergeCell ref="N537:W537"/>
    <mergeCell ref="A550:M551"/>
    <mergeCell ref="X550:AA551"/>
    <mergeCell ref="J533:M534"/>
    <mergeCell ref="N533:W533"/>
    <mergeCell ref="X533:AA534"/>
    <mergeCell ref="AB533:AE534"/>
    <mergeCell ref="AO533:AS533"/>
    <mergeCell ref="N534:W534"/>
    <mergeCell ref="J522:M523"/>
    <mergeCell ref="N522:W522"/>
    <mergeCell ref="X522:AA523"/>
    <mergeCell ref="AB522:AE523"/>
    <mergeCell ref="N523:W523"/>
    <mergeCell ref="A530:M531"/>
    <mergeCell ref="X530:AA531"/>
    <mergeCell ref="J519:M520"/>
    <mergeCell ref="N519:W519"/>
    <mergeCell ref="X519:AA520"/>
    <mergeCell ref="AB519:AE520"/>
    <mergeCell ref="AO519:AS519"/>
    <mergeCell ref="N520:W520"/>
    <mergeCell ref="J506:M507"/>
    <mergeCell ref="N506:W506"/>
    <mergeCell ref="X506:AA507"/>
    <mergeCell ref="AB506:AE507"/>
    <mergeCell ref="N507:W507"/>
    <mergeCell ref="A516:M517"/>
    <mergeCell ref="X516:AA517"/>
    <mergeCell ref="J503:M504"/>
    <mergeCell ref="N503:W503"/>
    <mergeCell ref="X503:AA504"/>
    <mergeCell ref="AB503:AE504"/>
    <mergeCell ref="AO503:AS503"/>
    <mergeCell ref="N504:W504"/>
    <mergeCell ref="J492:M493"/>
    <mergeCell ref="N492:W492"/>
    <mergeCell ref="X492:AA493"/>
    <mergeCell ref="AB492:AE493"/>
    <mergeCell ref="N493:W493"/>
    <mergeCell ref="A500:M501"/>
    <mergeCell ref="X500:AA501"/>
    <mergeCell ref="J489:M490"/>
    <mergeCell ref="N489:W489"/>
    <mergeCell ref="X489:AA490"/>
    <mergeCell ref="AB489:AE490"/>
    <mergeCell ref="AO489:AS489"/>
    <mergeCell ref="N490:W490"/>
    <mergeCell ref="J451:Q451"/>
    <mergeCell ref="R451:U451"/>
    <mergeCell ref="V451:AC451"/>
    <mergeCell ref="AD451:AG451"/>
    <mergeCell ref="AH451:AN451"/>
    <mergeCell ref="A486:M487"/>
    <mergeCell ref="X486:AA487"/>
    <mergeCell ref="H450:I450"/>
    <mergeCell ref="J450:Q450"/>
    <mergeCell ref="R450:U450"/>
    <mergeCell ref="V450:AC450"/>
    <mergeCell ref="AD450:AG450"/>
    <mergeCell ref="AH450:AN450"/>
    <mergeCell ref="H449:I449"/>
    <mergeCell ref="J449:Q449"/>
    <mergeCell ref="R449:U449"/>
    <mergeCell ref="V449:AC449"/>
    <mergeCell ref="AD449:AG449"/>
    <mergeCell ref="AH449:AN449"/>
    <mergeCell ref="H448:I448"/>
    <mergeCell ref="J448:Q448"/>
    <mergeCell ref="R448:U448"/>
    <mergeCell ref="V448:AC448"/>
    <mergeCell ref="AD448:AG448"/>
    <mergeCell ref="AH448:AN448"/>
    <mergeCell ref="B447:I447"/>
    <mergeCell ref="J447:Q447"/>
    <mergeCell ref="R447:U447"/>
    <mergeCell ref="V447:AC447"/>
    <mergeCell ref="AD447:AG447"/>
    <mergeCell ref="AH447:AN447"/>
    <mergeCell ref="B446:I446"/>
    <mergeCell ref="J446:Q446"/>
    <mergeCell ref="R446:U446"/>
    <mergeCell ref="V446:AC446"/>
    <mergeCell ref="AD446:AG446"/>
    <mergeCell ref="AH446:AN446"/>
    <mergeCell ref="J439:Q439"/>
    <mergeCell ref="R439:U439"/>
    <mergeCell ref="V439:AC439"/>
    <mergeCell ref="AD439:AG439"/>
    <mergeCell ref="AH439:AN439"/>
    <mergeCell ref="B445:I445"/>
    <mergeCell ref="J445:U445"/>
    <mergeCell ref="V445:AG445"/>
    <mergeCell ref="AH445:AN445"/>
    <mergeCell ref="H438:I438"/>
    <mergeCell ref="J438:Q438"/>
    <mergeCell ref="R438:U438"/>
    <mergeCell ref="V438:AC438"/>
    <mergeCell ref="AD438:AG438"/>
    <mergeCell ref="AH438:AN438"/>
    <mergeCell ref="H437:I437"/>
    <mergeCell ref="J437:Q437"/>
    <mergeCell ref="R437:U437"/>
    <mergeCell ref="V437:AC437"/>
    <mergeCell ref="AD437:AG437"/>
    <mergeCell ref="AH437:AN437"/>
    <mergeCell ref="H436:I436"/>
    <mergeCell ref="J436:Q436"/>
    <mergeCell ref="R436:U436"/>
    <mergeCell ref="V436:AC436"/>
    <mergeCell ref="AD436:AG436"/>
    <mergeCell ref="AH436:AN436"/>
    <mergeCell ref="B435:I435"/>
    <mergeCell ref="J435:Q435"/>
    <mergeCell ref="R435:U435"/>
    <mergeCell ref="V435:AC435"/>
    <mergeCell ref="AD435:AG435"/>
    <mergeCell ref="AH435:AN435"/>
    <mergeCell ref="B433:I433"/>
    <mergeCell ref="J433:U433"/>
    <mergeCell ref="V433:AG433"/>
    <mergeCell ref="AH433:AN433"/>
    <mergeCell ref="B434:I434"/>
    <mergeCell ref="J434:Q434"/>
    <mergeCell ref="R434:U434"/>
    <mergeCell ref="V434:AC434"/>
    <mergeCell ref="AD434:AG434"/>
    <mergeCell ref="AH434:AN434"/>
    <mergeCell ref="R368:Y368"/>
    <mergeCell ref="Z368:AC368"/>
    <mergeCell ref="AD368:AK368"/>
    <mergeCell ref="AL368:AO368"/>
    <mergeCell ref="AP368:AT368"/>
    <mergeCell ref="R369:Y369"/>
    <mergeCell ref="Z369:AC369"/>
    <mergeCell ref="AD369:AK369"/>
    <mergeCell ref="AL369:AO369"/>
    <mergeCell ref="AP369:AT369"/>
    <mergeCell ref="R366:Y366"/>
    <mergeCell ref="Z366:AC366"/>
    <mergeCell ref="AD366:AK366"/>
    <mergeCell ref="AL366:AO366"/>
    <mergeCell ref="AP366:AT366"/>
    <mergeCell ref="R367:Y367"/>
    <mergeCell ref="Z367:AC367"/>
    <mergeCell ref="AD367:AK367"/>
    <mergeCell ref="AL367:AO367"/>
    <mergeCell ref="AP367:AT367"/>
    <mergeCell ref="R364:Y364"/>
    <mergeCell ref="Z364:AC364"/>
    <mergeCell ref="AD364:AK364"/>
    <mergeCell ref="AL364:AO364"/>
    <mergeCell ref="AP364:AT364"/>
    <mergeCell ref="R365:Y365"/>
    <mergeCell ref="Z365:AC365"/>
    <mergeCell ref="AD365:AK365"/>
    <mergeCell ref="AL365:AO365"/>
    <mergeCell ref="AP365:AT365"/>
    <mergeCell ref="B363:Q363"/>
    <mergeCell ref="R363:Y363"/>
    <mergeCell ref="Z363:AC363"/>
    <mergeCell ref="AD363:AK363"/>
    <mergeCell ref="AL363:AO363"/>
    <mergeCell ref="AP363:AT363"/>
    <mergeCell ref="B361:Q361"/>
    <mergeCell ref="R361:AC361"/>
    <mergeCell ref="AD361:AO361"/>
    <mergeCell ref="AP361:AT361"/>
    <mergeCell ref="B362:Q362"/>
    <mergeCell ref="R362:Y362"/>
    <mergeCell ref="Z362:AC362"/>
    <mergeCell ref="AD362:AK362"/>
    <mergeCell ref="AL362:AO362"/>
    <mergeCell ref="AP362:AT362"/>
    <mergeCell ref="R318:Y318"/>
    <mergeCell ref="Z318:AC318"/>
    <mergeCell ref="AD318:AK318"/>
    <mergeCell ref="AL318:AO318"/>
    <mergeCell ref="AP318:AT318"/>
    <mergeCell ref="R319:Y319"/>
    <mergeCell ref="Z319:AC319"/>
    <mergeCell ref="AD319:AK319"/>
    <mergeCell ref="AL319:AO319"/>
    <mergeCell ref="AP319:AT319"/>
    <mergeCell ref="R316:Y316"/>
    <mergeCell ref="Z316:AC316"/>
    <mergeCell ref="AD316:AK316"/>
    <mergeCell ref="AL316:AO316"/>
    <mergeCell ref="AP316:AT316"/>
    <mergeCell ref="R317:Y317"/>
    <mergeCell ref="Z317:AC317"/>
    <mergeCell ref="AD317:AK317"/>
    <mergeCell ref="AL317:AO317"/>
    <mergeCell ref="AP317:AT317"/>
    <mergeCell ref="R314:Y314"/>
    <mergeCell ref="Z314:AC314"/>
    <mergeCell ref="AD314:AK314"/>
    <mergeCell ref="AL314:AO314"/>
    <mergeCell ref="AP314:AT314"/>
    <mergeCell ref="R315:Y315"/>
    <mergeCell ref="Z315:AC315"/>
    <mergeCell ref="AD315:AK315"/>
    <mergeCell ref="AL315:AO315"/>
    <mergeCell ref="AP315:AT315"/>
    <mergeCell ref="R312:Y312"/>
    <mergeCell ref="Z312:AC312"/>
    <mergeCell ref="AD312:AK312"/>
    <mergeCell ref="AL312:AO312"/>
    <mergeCell ref="AP312:AT312"/>
    <mergeCell ref="R313:Y313"/>
    <mergeCell ref="Z313:AC313"/>
    <mergeCell ref="AD313:AK313"/>
    <mergeCell ref="AL313:AO313"/>
    <mergeCell ref="AP313:AT313"/>
    <mergeCell ref="R310:Y310"/>
    <mergeCell ref="Z310:AC310"/>
    <mergeCell ref="AD310:AK310"/>
    <mergeCell ref="AL310:AO310"/>
    <mergeCell ref="AP310:AT310"/>
    <mergeCell ref="R311:Y311"/>
    <mergeCell ref="Z311:AC311"/>
    <mergeCell ref="AD311:AK311"/>
    <mergeCell ref="AL311:AO311"/>
    <mergeCell ref="AP311:AT311"/>
    <mergeCell ref="R308:Y308"/>
    <mergeCell ref="Z308:AC308"/>
    <mergeCell ref="AD308:AK308"/>
    <mergeCell ref="AL308:AO308"/>
    <mergeCell ref="AP308:AT308"/>
    <mergeCell ref="R309:Y309"/>
    <mergeCell ref="Z309:AC309"/>
    <mergeCell ref="AD309:AK309"/>
    <mergeCell ref="AL309:AO309"/>
    <mergeCell ref="AP309:AT309"/>
    <mergeCell ref="R306:Y306"/>
    <mergeCell ref="Z306:AC306"/>
    <mergeCell ref="AD306:AK306"/>
    <mergeCell ref="AL306:AO306"/>
    <mergeCell ref="AP306:AT306"/>
    <mergeCell ref="R307:Y307"/>
    <mergeCell ref="Z307:AC307"/>
    <mergeCell ref="AD307:AK307"/>
    <mergeCell ref="AL307:AO307"/>
    <mergeCell ref="AP307:AT307"/>
    <mergeCell ref="B305:Q305"/>
    <mergeCell ref="R305:Y305"/>
    <mergeCell ref="Z305:AC305"/>
    <mergeCell ref="AD305:AK305"/>
    <mergeCell ref="AL305:AO305"/>
    <mergeCell ref="AP305:AT305"/>
    <mergeCell ref="B303:Q303"/>
    <mergeCell ref="R303:AC303"/>
    <mergeCell ref="AD303:AO303"/>
    <mergeCell ref="AP303:AT303"/>
    <mergeCell ref="B304:Q304"/>
    <mergeCell ref="R304:Y304"/>
    <mergeCell ref="Z304:AC304"/>
    <mergeCell ref="AD304:AK304"/>
    <mergeCell ref="AL304:AO304"/>
    <mergeCell ref="AP304:AT304"/>
    <mergeCell ref="A240:AT243"/>
    <mergeCell ref="A244:AT247"/>
    <mergeCell ref="A259:AT262"/>
    <mergeCell ref="A263:AT265"/>
    <mergeCell ref="A268:AT271"/>
    <mergeCell ref="A284:AT287"/>
    <mergeCell ref="R187:Y187"/>
    <mergeCell ref="Z187:AG187"/>
    <mergeCell ref="AH187:AL187"/>
    <mergeCell ref="R188:Y188"/>
    <mergeCell ref="Z188:AG188"/>
    <mergeCell ref="AH188:AL188"/>
    <mergeCell ref="R185:Y185"/>
    <mergeCell ref="Z185:AG185"/>
    <mergeCell ref="AH185:AL185"/>
    <mergeCell ref="R186:Y186"/>
    <mergeCell ref="Z186:AG186"/>
    <mergeCell ref="AH186:AL186"/>
    <mergeCell ref="B183:Q183"/>
    <mergeCell ref="R183:Y183"/>
    <mergeCell ref="Z183:AG183"/>
    <mergeCell ref="AH183:AL183"/>
    <mergeCell ref="R184:Y184"/>
    <mergeCell ref="Z184:AG184"/>
    <mergeCell ref="AH184:AL184"/>
    <mergeCell ref="AP145:AT145"/>
    <mergeCell ref="B181:Q181"/>
    <mergeCell ref="R181:Y181"/>
    <mergeCell ref="Z181:AG181"/>
    <mergeCell ref="AH181:AL181"/>
    <mergeCell ref="B182:Q182"/>
    <mergeCell ref="R182:Y182"/>
    <mergeCell ref="Z182:AG182"/>
    <mergeCell ref="AH182:AL182"/>
    <mergeCell ref="R143:Y143"/>
    <mergeCell ref="Z143:AC143"/>
    <mergeCell ref="AD143:AK143"/>
    <mergeCell ref="AL143:AO143"/>
    <mergeCell ref="AP143:AT143"/>
    <mergeCell ref="R144:Y144"/>
    <mergeCell ref="AD144:AK144"/>
    <mergeCell ref="P142:Q142"/>
    <mergeCell ref="R142:Y142"/>
    <mergeCell ref="Z142:AC142"/>
    <mergeCell ref="AD142:AK142"/>
    <mergeCell ref="AL142:AO142"/>
    <mergeCell ref="AP142:AT142"/>
    <mergeCell ref="P141:Q141"/>
    <mergeCell ref="R141:Y141"/>
    <mergeCell ref="Z141:AC141"/>
    <mergeCell ref="AD141:AK141"/>
    <mergeCell ref="AL141:AO141"/>
    <mergeCell ref="AP141:AT141"/>
    <mergeCell ref="P140:Q140"/>
    <mergeCell ref="R140:Y140"/>
    <mergeCell ref="Z140:AC140"/>
    <mergeCell ref="AD140:AK140"/>
    <mergeCell ref="AL140:AO140"/>
    <mergeCell ref="AP140:AT140"/>
    <mergeCell ref="B139:Q139"/>
    <mergeCell ref="R139:Y139"/>
    <mergeCell ref="Z139:AC139"/>
    <mergeCell ref="AD139:AK139"/>
    <mergeCell ref="AL139:AO139"/>
    <mergeCell ref="AP139:AT139"/>
    <mergeCell ref="B138:Q138"/>
    <mergeCell ref="R138:Y138"/>
    <mergeCell ref="Z138:AC138"/>
    <mergeCell ref="AD138:AK138"/>
    <mergeCell ref="AL138:AO138"/>
    <mergeCell ref="AP138:AT138"/>
    <mergeCell ref="AP102:AT102"/>
    <mergeCell ref="A121:AT130"/>
    <mergeCell ref="B137:Q137"/>
    <mergeCell ref="R137:AC137"/>
    <mergeCell ref="AD137:AO137"/>
    <mergeCell ref="AP137:AT137"/>
    <mergeCell ref="R100:Y100"/>
    <mergeCell ref="Z100:AC100"/>
    <mergeCell ref="AD100:AK100"/>
    <mergeCell ref="AL100:AO100"/>
    <mergeCell ref="AP100:AT100"/>
    <mergeCell ref="R101:Y101"/>
    <mergeCell ref="AD101:AK101"/>
    <mergeCell ref="P99:Q99"/>
    <mergeCell ref="R99:Y99"/>
    <mergeCell ref="Z99:AC99"/>
    <mergeCell ref="AD99:AK99"/>
    <mergeCell ref="AL99:AO99"/>
    <mergeCell ref="AP99:AT99"/>
    <mergeCell ref="P98:Q98"/>
    <mergeCell ref="R98:Y98"/>
    <mergeCell ref="Z98:AC98"/>
    <mergeCell ref="AD98:AK98"/>
    <mergeCell ref="AL98:AO98"/>
    <mergeCell ref="AP98:AT98"/>
    <mergeCell ref="P97:Q97"/>
    <mergeCell ref="R97:Y97"/>
    <mergeCell ref="Z97:AC97"/>
    <mergeCell ref="AD97:AK97"/>
    <mergeCell ref="AL97:AO97"/>
    <mergeCell ref="AP97:AT97"/>
    <mergeCell ref="AP95:AT95"/>
    <mergeCell ref="B96:Q96"/>
    <mergeCell ref="R96:Y96"/>
    <mergeCell ref="Z96:AC96"/>
    <mergeCell ref="AD96:AK96"/>
    <mergeCell ref="AL96:AO96"/>
    <mergeCell ref="AP96:AT96"/>
    <mergeCell ref="A85:AT87"/>
    <mergeCell ref="B94:Q94"/>
    <mergeCell ref="R94:AC94"/>
    <mergeCell ref="AD94:AO94"/>
    <mergeCell ref="AP94:AT94"/>
    <mergeCell ref="B95:Q95"/>
    <mergeCell ref="R95:Y95"/>
    <mergeCell ref="Z95:AC95"/>
    <mergeCell ref="AD95:AK95"/>
    <mergeCell ref="AL95:AO95"/>
    <mergeCell ref="A34:AT34"/>
    <mergeCell ref="A63:AT66"/>
    <mergeCell ref="A67:AT70"/>
    <mergeCell ref="A75:AT77"/>
    <mergeCell ref="A78:AT80"/>
    <mergeCell ref="A81:AT84"/>
    <mergeCell ref="A19:P19"/>
    <mergeCell ref="A29:AT29"/>
    <mergeCell ref="A30:AT30"/>
    <mergeCell ref="A31:AT31"/>
    <mergeCell ref="A32:AT32"/>
    <mergeCell ref="A33:AT33"/>
    <mergeCell ref="AM8:AT8"/>
    <mergeCell ref="A10:P10"/>
    <mergeCell ref="A11:P11"/>
    <mergeCell ref="A14:P14"/>
    <mergeCell ref="A15:P15"/>
    <mergeCell ref="A18:P18"/>
    <mergeCell ref="A2:P2"/>
    <mergeCell ref="AH2:AT2"/>
    <mergeCell ref="A4:P4"/>
    <mergeCell ref="AH4:AT4"/>
    <mergeCell ref="A6:P6"/>
    <mergeCell ref="AM6:AT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Amela Mujkic</dc:creator>
  <cp:lastModifiedBy>Amela Mujkic</cp:lastModifiedBy>
  <dcterms:created xsi:type="dcterms:W3CDTF">2015-08-19T10:45:57Z</dcterms:created>
  <dcterms:modified xsi:type="dcterms:W3CDTF">2015-08-19T10:46:31Z</dcterms:modified>
</cp:coreProperties>
</file>